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530"/>
  <workbookPr codeName="ThisWorkbook"/>
  <mc:AlternateContent xmlns:mc="http://schemas.openxmlformats.org/markup-compatibility/2006">
    <mc:Choice Requires="x15">
      <x15ac:absPath xmlns:x15ac="http://schemas.microsoft.com/office/spreadsheetml/2010/11/ac" url="https://rbnzgovt.sharepoint.com/sites/Policy-DepositTakers/DTA/DTA Standards Hub/Tranche 2 Consultation - February 2026/Versions for website/Data collection templates for Reporting Standard/"/>
    </mc:Choice>
  </mc:AlternateContent>
  <xr:revisionPtr revIDLastSave="138" documentId="14_{D1260F56-8D82-4880-9CC9-3B1780B0F935}" xr6:coauthVersionLast="47" xr6:coauthVersionMax="47" xr10:uidLastSave="{4A0393AF-0C82-4F3D-AF4A-C0258E808C28}"/>
  <bookViews>
    <workbookView xWindow="-120" yWindow="-120" windowWidth="29040" windowHeight="15720" tabRatio="871" activeTab="5" xr2:uid="{00000000-000D-0000-FFFF-FFFF00000000}"/>
  </bookViews>
  <sheets>
    <sheet name="Contacts" sheetId="22" r:id="rId1"/>
    <sheet name="Validations" sheetId="36" state="hidden" r:id="rId2"/>
    <sheet name="Summary" sheetId="27" r:id="rId3"/>
    <sheet name="Liquid Assets" sheetId="6" r:id="rId4"/>
    <sheet name="CLF-Eligible Assets" sheetId="11" state="hidden" r:id="rId5"/>
    <sheet name="Cashflows" sheetId="33" r:id="rId6"/>
    <sheet name="Encumbered Assets (Trial run)" sheetId="40" state="hidden" r:id="rId7"/>
    <sheet name="Funding - Face Value" sheetId="30" state="hidden" r:id="rId8"/>
    <sheet name="Funding Non-market" sheetId="32" state="hidden" r:id="rId9"/>
    <sheet name="Funding - SSR basis" sheetId="31" state="hidden" r:id="rId10"/>
    <sheet name="New Issues - Face Value" sheetId="35" state="hidden" r:id="rId11"/>
    <sheet name="New Issues - AverageCost" sheetId="38" state="hidden" r:id="rId12"/>
    <sheet name="Signoff" sheetId="25" state="hidden" r:id="rId13"/>
    <sheet name="ALF Admin" sheetId="39" state="hidden" r:id="rId14"/>
    <sheet name="List" sheetId="41" state="hidden" r:id="rId15"/>
    <sheet name="Change Control" sheetId="24" state="hidden" r:id="rId16"/>
  </sheets>
  <externalReferences>
    <externalReference r:id="rId17"/>
    <externalReference r:id="rId18"/>
  </externalReferences>
  <definedNames>
    <definedName name="Managed_Fund_List">'[1]External clients'!$B$50:$B$99</definedName>
    <definedName name="Please_select_from_the_list_below">'ALF Admin'!$F$5:$F$22</definedName>
    <definedName name="_xlnm.Print_Area" localSheetId="5">Cashflows!$A$1:$L$39</definedName>
    <definedName name="_xlnm.Print_Area" localSheetId="4">'CLF-Eligible Assets'!$A$1:$G$53</definedName>
    <definedName name="_xlnm.Print_Area" localSheetId="0">Contacts!$A$1:$R$49</definedName>
    <definedName name="_xlnm.Print_Area" localSheetId="6">'Encumbered Assets (Trial run)'!$A$1:$O$47</definedName>
    <definedName name="_xlnm.Print_Area" localSheetId="7">'Funding - Face Value'!$A$1:$Q$38</definedName>
    <definedName name="_xlnm.Print_Area" localSheetId="8">'Funding Non-market'!$A$1:$Q$39</definedName>
    <definedName name="_xlnm.Print_Area" localSheetId="3">'Liquid Assets'!$A$1:$I$33</definedName>
    <definedName name="_xlnm.Print_Area" localSheetId="11">'New Issues - AverageCost'!$A$1:$U$34</definedName>
    <definedName name="_xlnm.Print_Area" localSheetId="12">Signoff!$A$1:$M$49</definedName>
    <definedName name="_xlnm.Print_Area" localSheetId="2">Summary!$A$1:$E$39</definedName>
    <definedName name="securitisation_asset">#REF!</definedName>
    <definedName name="securitisation_structure">#REF!</definedName>
    <definedName name="Selectfromthelist">'ALF Admin'!$F$5:$F$22</definedName>
    <definedName name="SorL">[2]Sheet1!$B$1:$B$2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" i="27" l="1"/>
  <c r="E17" i="27"/>
  <c r="F25" i="6"/>
  <c r="F22" i="6"/>
  <c r="F21" i="6"/>
  <c r="F18" i="6"/>
  <c r="F15" i="6"/>
  <c r="F14" i="6"/>
  <c r="F13" i="6"/>
  <c r="F12" i="6"/>
  <c r="F27" i="6"/>
  <c r="F30" i="6" l="1"/>
  <c r="E23" i="27" l="1"/>
  <c r="E32" i="27" s="1"/>
  <c r="D21" i="33" l="1"/>
  <c r="C15" i="27"/>
  <c r="F16" i="33"/>
  <c r="C9" i="27" l="1"/>
  <c r="L11" i="33"/>
  <c r="K11" i="33"/>
  <c r="J11" i="33"/>
  <c r="I11" i="33"/>
  <c r="H11" i="33"/>
  <c r="G11" i="33"/>
  <c r="F11" i="33"/>
  <c r="D14" i="33"/>
  <c r="I26" i="33"/>
  <c r="I16" i="33"/>
  <c r="I9" i="33"/>
  <c r="I7" i="33" l="1"/>
  <c r="L26" i="33" l="1"/>
  <c r="K26" i="33"/>
  <c r="J26" i="33"/>
  <c r="H26" i="33"/>
  <c r="G26" i="33"/>
  <c r="F26" i="33"/>
  <c r="D27" i="33"/>
  <c r="C21" i="27"/>
  <c r="E21" i="27" s="1"/>
  <c r="E26" i="27" l="1"/>
  <c r="F47" i="11"/>
  <c r="D47" i="11"/>
  <c r="L16" i="33"/>
  <c r="K16" i="33"/>
  <c r="J16" i="33"/>
  <c r="H16" i="33"/>
  <c r="G16" i="33"/>
  <c r="D19" i="33"/>
  <c r="D29" i="33"/>
  <c r="E15" i="27"/>
  <c r="C14" i="27"/>
  <c r="E14" i="27" s="1"/>
  <c r="E12" i="27" l="1"/>
  <c r="D34" i="33" l="1"/>
  <c r="E28" i="27" s="1"/>
  <c r="D33" i="33"/>
  <c r="D32" i="33"/>
  <c r="L9" i="33"/>
  <c r="L7" i="33" s="1"/>
  <c r="K9" i="33"/>
  <c r="K7" i="33" s="1"/>
  <c r="J9" i="33"/>
  <c r="J7" i="33" s="1"/>
  <c r="H9" i="33"/>
  <c r="H7" i="33" s="1"/>
  <c r="G9" i="33"/>
  <c r="G7" i="33" s="1"/>
  <c r="D13" i="33"/>
  <c r="D12" i="33"/>
  <c r="E30" i="27" l="1"/>
  <c r="F37" i="30"/>
  <c r="L35" i="30"/>
  <c r="I35" i="30"/>
  <c r="H35" i="30"/>
  <c r="G35" i="30"/>
  <c r="F35" i="30"/>
  <c r="M35" i="30" s="1"/>
  <c r="L34" i="30"/>
  <c r="I34" i="30"/>
  <c r="H34" i="30"/>
  <c r="H37" i="30" s="1"/>
  <c r="G34" i="30"/>
  <c r="G37" i="30" s="1"/>
  <c r="F34" i="30"/>
  <c r="M34" i="30" s="1"/>
  <c r="L33" i="30"/>
  <c r="I33" i="30"/>
  <c r="M33" i="30" s="1"/>
  <c r="L32" i="30"/>
  <c r="I32" i="30"/>
  <c r="M32" i="30" s="1"/>
  <c r="L31" i="30"/>
  <c r="L37" i="30" s="1"/>
  <c r="I31" i="30"/>
  <c r="M31" i="30" s="1"/>
  <c r="M37" i="30" s="1"/>
  <c r="N9" i="30"/>
  <c r="M9" i="30"/>
  <c r="L9" i="30"/>
  <c r="K9" i="30"/>
  <c r="J9" i="30"/>
  <c r="I9" i="30"/>
  <c r="H9" i="30"/>
  <c r="G9" i="30"/>
  <c r="F9" i="30"/>
  <c r="D12" i="30"/>
  <c r="D11" i="30"/>
  <c r="I37" i="30" l="1"/>
  <c r="D17" i="32" l="1"/>
  <c r="D16" i="32"/>
  <c r="D15" i="32"/>
  <c r="D14" i="32"/>
  <c r="D13" i="32"/>
  <c r="N12" i="32"/>
  <c r="M12" i="32"/>
  <c r="L12" i="32"/>
  <c r="K12" i="32"/>
  <c r="J12" i="32"/>
  <c r="I12" i="32"/>
  <c r="H12" i="32"/>
  <c r="G12" i="32"/>
  <c r="F12" i="32"/>
  <c r="D12" i="32" l="1"/>
  <c r="I47" i="32" l="1"/>
  <c r="I46" i="32"/>
  <c r="M46" i="32" s="1"/>
  <c r="I45" i="32"/>
  <c r="M45" i="32" s="1"/>
  <c r="B4" i="30" l="1"/>
  <c r="B4" i="32"/>
  <c r="B4" i="38"/>
  <c r="C4" i="38"/>
  <c r="B4" i="35"/>
  <c r="C4" i="35"/>
  <c r="D30" i="40"/>
  <c r="D9" i="30"/>
  <c r="B8" i="39"/>
  <c r="F44" i="40" l="1"/>
  <c r="F45" i="40" s="1"/>
  <c r="E44" i="40"/>
  <c r="E45" i="40" s="1"/>
  <c r="D44" i="40"/>
  <c r="D45" i="40" s="1"/>
  <c r="G20" i="40" l="1"/>
  <c r="G30" i="40" l="1"/>
  <c r="F30" i="40"/>
  <c r="E30" i="40"/>
  <c r="F12" i="40" l="1"/>
  <c r="E12" i="40"/>
  <c r="D12" i="40"/>
  <c r="E18" i="40" l="1"/>
  <c r="E20" i="40" s="1"/>
  <c r="C2" i="40" l="1"/>
  <c r="C6" i="39" l="1"/>
  <c r="B6" i="39" s="1"/>
  <c r="D18" i="33" l="1"/>
  <c r="D11" i="33"/>
  <c r="D28" i="33"/>
  <c r="D26" i="33" s="1"/>
  <c r="D10" i="36" l="1"/>
  <c r="U12" i="38"/>
  <c r="T12" i="38"/>
  <c r="S12" i="38"/>
  <c r="R12" i="38"/>
  <c r="Q12" i="38"/>
  <c r="P12" i="38"/>
  <c r="O12" i="38"/>
  <c r="N12" i="38"/>
  <c r="M12" i="38"/>
  <c r="L12" i="38"/>
  <c r="K12" i="38"/>
  <c r="J12" i="38"/>
  <c r="D56" i="35"/>
  <c r="D55" i="35"/>
  <c r="D33" i="38" s="1"/>
  <c r="U54" i="35"/>
  <c r="T54" i="35"/>
  <c r="T32" i="38" s="1"/>
  <c r="S54" i="35"/>
  <c r="S32" i="38" s="1"/>
  <c r="R54" i="35"/>
  <c r="R32" i="38" s="1"/>
  <c r="Q54" i="35"/>
  <c r="Q32" i="38" s="1"/>
  <c r="P54" i="35"/>
  <c r="O54" i="35"/>
  <c r="O32" i="38" s="1"/>
  <c r="N54" i="35"/>
  <c r="N32" i="38" s="1"/>
  <c r="M54" i="35"/>
  <c r="M32" i="38" s="1"/>
  <c r="L54" i="35"/>
  <c r="L32" i="38" s="1"/>
  <c r="K54" i="35"/>
  <c r="K32" i="38" s="1"/>
  <c r="J54" i="35"/>
  <c r="J32" i="38" s="1"/>
  <c r="I54" i="35"/>
  <c r="H54" i="35"/>
  <c r="G54" i="35"/>
  <c r="F54" i="35"/>
  <c r="D52" i="35"/>
  <c r="D30" i="38" s="1"/>
  <c r="D51" i="35"/>
  <c r="D50" i="35" s="1"/>
  <c r="U50" i="35"/>
  <c r="U28" i="38" s="1"/>
  <c r="T50" i="35"/>
  <c r="T28" i="38" s="1"/>
  <c r="S50" i="35"/>
  <c r="R50" i="35"/>
  <c r="R48" i="35" s="1"/>
  <c r="Q50" i="35"/>
  <c r="P50" i="35"/>
  <c r="P28" i="38" s="1"/>
  <c r="O50" i="35"/>
  <c r="N50" i="35"/>
  <c r="M50" i="35"/>
  <c r="L50" i="35"/>
  <c r="L28" i="38" s="1"/>
  <c r="K50" i="35"/>
  <c r="K28" i="38"/>
  <c r="J50" i="35"/>
  <c r="I50" i="35"/>
  <c r="I48" i="35"/>
  <c r="H50" i="35"/>
  <c r="G50" i="35"/>
  <c r="F50" i="35"/>
  <c r="D46" i="35"/>
  <c r="D24" i="38" s="1"/>
  <c r="D45" i="35"/>
  <c r="U44" i="35"/>
  <c r="T44" i="35"/>
  <c r="T22" i="38"/>
  <c r="S44" i="35"/>
  <c r="S22" i="38" s="1"/>
  <c r="R44" i="35"/>
  <c r="R22" i="38" s="1"/>
  <c r="Q44" i="35"/>
  <c r="Q22" i="38" s="1"/>
  <c r="P44" i="35"/>
  <c r="P22" i="38" s="1"/>
  <c r="O44" i="35"/>
  <c r="O22" i="38" s="1"/>
  <c r="N44" i="35"/>
  <c r="N22" i="38"/>
  <c r="M44" i="35"/>
  <c r="M22" i="38" s="1"/>
  <c r="L44" i="35"/>
  <c r="L22" i="38"/>
  <c r="K44" i="35"/>
  <c r="J44" i="35"/>
  <c r="J22" i="38" s="1"/>
  <c r="I44" i="35"/>
  <c r="H44" i="35"/>
  <c r="G44" i="35"/>
  <c r="F44" i="35"/>
  <c r="D42" i="35"/>
  <c r="D20" i="38" s="1"/>
  <c r="D41" i="35"/>
  <c r="D19" i="38" s="1"/>
  <c r="U40" i="35"/>
  <c r="U18" i="38" s="1"/>
  <c r="T40" i="35"/>
  <c r="T18" i="38" s="1"/>
  <c r="S40" i="35"/>
  <c r="S18" i="38" s="1"/>
  <c r="R40" i="35"/>
  <c r="Q40" i="35"/>
  <c r="Q38" i="35" s="1"/>
  <c r="P40" i="35"/>
  <c r="P38" i="35" s="1"/>
  <c r="O40" i="35"/>
  <c r="O38" i="35" s="1"/>
  <c r="N40" i="35"/>
  <c r="M40" i="35"/>
  <c r="L40" i="35"/>
  <c r="L38" i="35" s="1"/>
  <c r="K40" i="35"/>
  <c r="K18" i="38" s="1"/>
  <c r="J40" i="35"/>
  <c r="J18" i="38" s="1"/>
  <c r="I40" i="35"/>
  <c r="H40" i="35"/>
  <c r="G40" i="35"/>
  <c r="G38" i="35"/>
  <c r="F40" i="35"/>
  <c r="U36" i="35"/>
  <c r="U14" i="35" s="1"/>
  <c r="T36" i="35"/>
  <c r="T14" i="35" s="1"/>
  <c r="S36" i="35"/>
  <c r="R36" i="35"/>
  <c r="R14" i="35" s="1"/>
  <c r="Q36" i="35"/>
  <c r="Q14" i="35" s="1"/>
  <c r="P36" i="35"/>
  <c r="P14" i="35" s="1"/>
  <c r="O36" i="35"/>
  <c r="O14" i="35" s="1"/>
  <c r="N36" i="35"/>
  <c r="N14" i="35" s="1"/>
  <c r="M36" i="35"/>
  <c r="L36" i="35"/>
  <c r="K36" i="35"/>
  <c r="K14" i="35" s="1"/>
  <c r="J36" i="35"/>
  <c r="J14" i="35" s="1"/>
  <c r="I36" i="35"/>
  <c r="H36" i="35"/>
  <c r="G36" i="35"/>
  <c r="F36" i="35"/>
  <c r="F14" i="35" s="1"/>
  <c r="U35" i="35"/>
  <c r="T35" i="35"/>
  <c r="S35" i="35"/>
  <c r="S13" i="35" s="1"/>
  <c r="R35" i="35"/>
  <c r="Q35" i="35"/>
  <c r="P35" i="35"/>
  <c r="O35" i="35"/>
  <c r="O13" i="35" s="1"/>
  <c r="N35" i="35"/>
  <c r="N13" i="35" s="1"/>
  <c r="M35" i="35"/>
  <c r="L35" i="35"/>
  <c r="L13" i="35" s="1"/>
  <c r="K35" i="35"/>
  <c r="J35" i="35"/>
  <c r="J13" i="35" s="1"/>
  <c r="I35" i="35"/>
  <c r="I13" i="35" s="1"/>
  <c r="H35" i="35"/>
  <c r="H13" i="35"/>
  <c r="G35" i="35"/>
  <c r="G13" i="35" s="1"/>
  <c r="G12" i="35" s="1"/>
  <c r="F35" i="35"/>
  <c r="F13" i="35" s="1"/>
  <c r="U32" i="35"/>
  <c r="T32" i="35"/>
  <c r="T10" i="35" s="1"/>
  <c r="S32" i="35"/>
  <c r="S10" i="35" s="1"/>
  <c r="R32" i="35"/>
  <c r="R10" i="35" s="1"/>
  <c r="Q32" i="35"/>
  <c r="Q10" i="35" s="1"/>
  <c r="P32" i="35"/>
  <c r="O32" i="35"/>
  <c r="O10" i="35" s="1"/>
  <c r="N32" i="35"/>
  <c r="M32" i="35"/>
  <c r="M10" i="35" s="1"/>
  <c r="L32" i="35"/>
  <c r="K32" i="35"/>
  <c r="K10" i="35" s="1"/>
  <c r="J32" i="35"/>
  <c r="J10" i="35" s="1"/>
  <c r="I32" i="35"/>
  <c r="H32" i="35"/>
  <c r="H10" i="35"/>
  <c r="G32" i="35"/>
  <c r="F32" i="35"/>
  <c r="U31" i="35"/>
  <c r="U9" i="35" s="1"/>
  <c r="T31" i="35"/>
  <c r="T9" i="35" s="1"/>
  <c r="S31" i="35"/>
  <c r="S9" i="35" s="1"/>
  <c r="R31" i="35"/>
  <c r="Q31" i="35"/>
  <c r="P31" i="35"/>
  <c r="O31" i="35"/>
  <c r="N31" i="35"/>
  <c r="N9" i="35" s="1"/>
  <c r="M31" i="35"/>
  <c r="L31" i="35"/>
  <c r="L9" i="35" s="1"/>
  <c r="K31" i="35"/>
  <c r="K9" i="35" s="1"/>
  <c r="J31" i="35"/>
  <c r="J9" i="35" s="1"/>
  <c r="I31" i="35"/>
  <c r="H31" i="35"/>
  <c r="G31" i="35"/>
  <c r="F31" i="35"/>
  <c r="D25" i="35"/>
  <c r="D14" i="38" s="1"/>
  <c r="D24" i="35"/>
  <c r="D13" i="38" s="1"/>
  <c r="U23" i="35"/>
  <c r="T23" i="35"/>
  <c r="S23" i="35"/>
  <c r="R23" i="35"/>
  <c r="Q23" i="35"/>
  <c r="Q17" i="35" s="1"/>
  <c r="P23" i="35"/>
  <c r="P17" i="35" s="1"/>
  <c r="O23" i="35"/>
  <c r="N23" i="35"/>
  <c r="M23" i="35"/>
  <c r="L23" i="35"/>
  <c r="K23" i="35"/>
  <c r="J23" i="35"/>
  <c r="I23" i="35"/>
  <c r="H23" i="35"/>
  <c r="G23" i="35"/>
  <c r="F23" i="35"/>
  <c r="D21" i="35"/>
  <c r="D10" i="38" s="1"/>
  <c r="D20" i="35"/>
  <c r="D9" i="38" s="1"/>
  <c r="U19" i="35"/>
  <c r="U17" i="35" s="1"/>
  <c r="T19" i="35"/>
  <c r="T8" i="38" s="1"/>
  <c r="S19" i="35"/>
  <c r="S8" i="38" s="1"/>
  <c r="R19" i="35"/>
  <c r="Q19" i="35"/>
  <c r="P19" i="35"/>
  <c r="O19" i="35"/>
  <c r="N19" i="35"/>
  <c r="M19" i="35"/>
  <c r="L19" i="35"/>
  <c r="L8" i="38" s="1"/>
  <c r="K19" i="35"/>
  <c r="K17" i="35" s="1"/>
  <c r="J19" i="35"/>
  <c r="I19" i="35"/>
  <c r="H19" i="35"/>
  <c r="G19" i="35"/>
  <c r="F19" i="35"/>
  <c r="S14" i="35"/>
  <c r="I14" i="35"/>
  <c r="P13" i="35"/>
  <c r="I10" i="35"/>
  <c r="D38" i="32"/>
  <c r="D37" i="32"/>
  <c r="D36" i="32"/>
  <c r="D35" i="32"/>
  <c r="D34" i="32"/>
  <c r="N33" i="32"/>
  <c r="M33" i="32"/>
  <c r="L33" i="32"/>
  <c r="K33" i="32"/>
  <c r="J33" i="32"/>
  <c r="I33" i="32"/>
  <c r="H33" i="32"/>
  <c r="G33" i="32"/>
  <c r="F33" i="32"/>
  <c r="D31" i="32"/>
  <c r="D30" i="32"/>
  <c r="D29" i="32"/>
  <c r="D28" i="32"/>
  <c r="D27" i="32"/>
  <c r="N26" i="32"/>
  <c r="M26" i="32"/>
  <c r="L26" i="32"/>
  <c r="K26" i="32"/>
  <c r="J26" i="32"/>
  <c r="I26" i="32"/>
  <c r="H26" i="32"/>
  <c r="G26" i="32"/>
  <c r="F26" i="32"/>
  <c r="D24" i="32"/>
  <c r="D23" i="32"/>
  <c r="D22" i="32"/>
  <c r="D21" i="32"/>
  <c r="D20" i="32"/>
  <c r="N19" i="32"/>
  <c r="M19" i="32"/>
  <c r="L19" i="32"/>
  <c r="K19" i="32"/>
  <c r="J19" i="32"/>
  <c r="I19" i="32"/>
  <c r="H19" i="32"/>
  <c r="G19" i="32"/>
  <c r="F19" i="32"/>
  <c r="D10" i="32"/>
  <c r="D9" i="32"/>
  <c r="N8" i="32"/>
  <c r="M8" i="32"/>
  <c r="L8" i="32"/>
  <c r="K8" i="32"/>
  <c r="J8" i="32"/>
  <c r="I8" i="32"/>
  <c r="H8" i="32"/>
  <c r="G8" i="32"/>
  <c r="F8" i="32"/>
  <c r="D22" i="30"/>
  <c r="D21" i="30"/>
  <c r="G17" i="36"/>
  <c r="G16" i="36"/>
  <c r="G15" i="36"/>
  <c r="G14" i="36"/>
  <c r="D20" i="36"/>
  <c r="L45" i="32"/>
  <c r="F48" i="32"/>
  <c r="G48" i="32"/>
  <c r="H48" i="32"/>
  <c r="I48" i="32"/>
  <c r="F49" i="32"/>
  <c r="G49" i="32"/>
  <c r="H49" i="32"/>
  <c r="I49" i="32"/>
  <c r="D30" i="36"/>
  <c r="D6" i="36"/>
  <c r="D15" i="36"/>
  <c r="F57" i="32"/>
  <c r="G57" i="32"/>
  <c r="H57" i="32"/>
  <c r="I57" i="32"/>
  <c r="J57" i="32"/>
  <c r="K57" i="32"/>
  <c r="L57" i="32"/>
  <c r="M57" i="32"/>
  <c r="F58" i="32"/>
  <c r="G58" i="32"/>
  <c r="H58" i="32"/>
  <c r="I58" i="32"/>
  <c r="J58" i="32"/>
  <c r="K58" i="32"/>
  <c r="L58" i="32"/>
  <c r="M58" i="32"/>
  <c r="G19" i="31"/>
  <c r="D39" i="31"/>
  <c r="D38" i="31"/>
  <c r="D34" i="31"/>
  <c r="D30" i="31"/>
  <c r="D23" i="31"/>
  <c r="D22" i="31"/>
  <c r="D21" i="31"/>
  <c r="D20" i="31"/>
  <c r="D13" i="31"/>
  <c r="D6" i="31"/>
  <c r="J28" i="38"/>
  <c r="N28" i="38"/>
  <c r="R28" i="38"/>
  <c r="D29" i="38"/>
  <c r="F34" i="35"/>
  <c r="F10" i="35"/>
  <c r="F8" i="35" s="1"/>
  <c r="D25" i="36"/>
  <c r="P9" i="35"/>
  <c r="M14" i="35"/>
  <c r="M17" i="35"/>
  <c r="M8" i="38"/>
  <c r="F9" i="35"/>
  <c r="F30" i="35"/>
  <c r="F28" i="35" s="1"/>
  <c r="G14" i="35"/>
  <c r="U38" i="35"/>
  <c r="U22" i="38"/>
  <c r="U8" i="38"/>
  <c r="K30" i="35"/>
  <c r="P34" i="35"/>
  <c r="L14" i="35"/>
  <c r="L34" i="35"/>
  <c r="M18" i="38"/>
  <c r="I34" i="35"/>
  <c r="P8" i="38"/>
  <c r="S34" i="35"/>
  <c r="N38" i="35"/>
  <c r="N18" i="38"/>
  <c r="F17" i="35"/>
  <c r="F6" i="35" s="1"/>
  <c r="Q8" i="38"/>
  <c r="H30" i="35"/>
  <c r="H9" i="35"/>
  <c r="H8" i="35" s="1"/>
  <c r="D34" i="38"/>
  <c r="T48" i="35"/>
  <c r="K22" i="38"/>
  <c r="K38" i="35"/>
  <c r="O18" i="38"/>
  <c r="R8" i="38"/>
  <c r="O17" i="35"/>
  <c r="O8" i="38"/>
  <c r="L10" i="35"/>
  <c r="L30" i="35"/>
  <c r="R34" i="35"/>
  <c r="R13" i="35"/>
  <c r="S38" i="35"/>
  <c r="G9" i="35"/>
  <c r="M34" i="35"/>
  <c r="M13" i="35"/>
  <c r="L48" i="35"/>
  <c r="Q7" i="32" l="1"/>
  <c r="Q8" i="32" s="1"/>
  <c r="D23" i="36"/>
  <c r="L47" i="32"/>
  <c r="H63" i="32"/>
  <c r="K48" i="35"/>
  <c r="R38" i="35"/>
  <c r="L28" i="35"/>
  <c r="P18" i="38"/>
  <c r="N30" i="35"/>
  <c r="N10" i="35"/>
  <c r="N8" i="35" s="1"/>
  <c r="L18" i="38"/>
  <c r="S12" i="35"/>
  <c r="P12" i="35"/>
  <c r="K8" i="38"/>
  <c r="K6" i="38" s="1"/>
  <c r="S17" i="35"/>
  <c r="S8" i="35"/>
  <c r="T8" i="35"/>
  <c r="D32" i="38"/>
  <c r="L63" i="32"/>
  <c r="I6" i="32"/>
  <c r="I63" i="32"/>
  <c r="T26" i="38"/>
  <c r="D54" i="35"/>
  <c r="J48" i="35"/>
  <c r="J26" i="38" s="1"/>
  <c r="J34" i="35"/>
  <c r="D23" i="35"/>
  <c r="D26" i="32"/>
  <c r="H16" i="36" s="1"/>
  <c r="I17" i="36" s="1"/>
  <c r="F51" i="32"/>
  <c r="L46" i="32"/>
  <c r="D20" i="30"/>
  <c r="J8" i="35"/>
  <c r="T30" i="35"/>
  <c r="D41" i="31"/>
  <c r="G43" i="31" s="1"/>
  <c r="F6" i="32"/>
  <c r="S30" i="35"/>
  <c r="S28" i="35" s="1"/>
  <c r="S6" i="35" s="1"/>
  <c r="D19" i="32"/>
  <c r="H15" i="36" s="1"/>
  <c r="I16" i="36" s="1"/>
  <c r="K16" i="38"/>
  <c r="P6" i="38"/>
  <c r="I12" i="35"/>
  <c r="N16" i="38"/>
  <c r="Q6" i="38"/>
  <c r="J30" i="35"/>
  <c r="H17" i="35"/>
  <c r="T17" i="35"/>
  <c r="T6" i="38" s="1"/>
  <c r="M38" i="35"/>
  <c r="M16" i="38" s="1"/>
  <c r="Q18" i="38"/>
  <c r="Q16" i="38" s="1"/>
  <c r="M6" i="32"/>
  <c r="G34" i="35"/>
  <c r="R17" i="35"/>
  <c r="R6" i="38" s="1"/>
  <c r="F48" i="35"/>
  <c r="K26" i="38"/>
  <c r="N48" i="35"/>
  <c r="M12" i="35"/>
  <c r="N34" i="35"/>
  <c r="N28" i="35" s="1"/>
  <c r="G17" i="35"/>
  <c r="N12" i="35"/>
  <c r="J12" i="35"/>
  <c r="D19" i="35"/>
  <c r="M47" i="32"/>
  <c r="L17" i="35"/>
  <c r="L6" i="38" s="1"/>
  <c r="O12" i="35"/>
  <c r="F38" i="35"/>
  <c r="R18" i="38"/>
  <c r="R16" i="38" s="1"/>
  <c r="K6" i="32"/>
  <c r="I38" i="35"/>
  <c r="R9" i="35"/>
  <c r="R8" i="35" s="1"/>
  <c r="R30" i="35"/>
  <c r="K13" i="35"/>
  <c r="K12" i="35" s="1"/>
  <c r="K34" i="35"/>
  <c r="K28" i="35" s="1"/>
  <c r="K6" i="35" s="1"/>
  <c r="U6" i="38"/>
  <c r="I51" i="32"/>
  <c r="D24" i="30"/>
  <c r="J17" i="35"/>
  <c r="J8" i="38"/>
  <c r="O30" i="35"/>
  <c r="O9" i="35"/>
  <c r="O8" i="35" s="1"/>
  <c r="U10" i="35"/>
  <c r="U8" i="35" s="1"/>
  <c r="U30" i="35"/>
  <c r="L12" i="35"/>
  <c r="H14" i="35"/>
  <c r="H12" i="35" s="1"/>
  <c r="H34" i="35"/>
  <c r="H28" i="35" s="1"/>
  <c r="H6" i="35" s="1"/>
  <c r="J38" i="35"/>
  <c r="J16" i="38" s="1"/>
  <c r="S16" i="38"/>
  <c r="G30" i="35"/>
  <c r="G28" i="35" s="1"/>
  <c r="G6" i="35" s="1"/>
  <c r="G10" i="35"/>
  <c r="G8" i="35" s="1"/>
  <c r="R26" i="38"/>
  <c r="D35" i="35"/>
  <c r="O6" i="38"/>
  <c r="G13" i="36"/>
  <c r="I30" i="35"/>
  <c r="I28" i="35" s="1"/>
  <c r="I9" i="35"/>
  <c r="I8" i="35" s="1"/>
  <c r="M9" i="35"/>
  <c r="M8" i="35" s="1"/>
  <c r="M30" i="35"/>
  <c r="M28" i="35" s="1"/>
  <c r="M6" i="35" s="1"/>
  <c r="Q13" i="35"/>
  <c r="Q12" i="35" s="1"/>
  <c r="Q34" i="35"/>
  <c r="U34" i="35"/>
  <c r="U13" i="35"/>
  <c r="U12" i="35" s="1"/>
  <c r="P32" i="38"/>
  <c r="P26" i="38" s="1"/>
  <c r="P48" i="35"/>
  <c r="D12" i="38"/>
  <c r="D36" i="35"/>
  <c r="J63" i="32"/>
  <c r="F63" i="32"/>
  <c r="M48" i="32"/>
  <c r="G51" i="32"/>
  <c r="L48" i="32"/>
  <c r="L6" i="32"/>
  <c r="L6" i="35"/>
  <c r="D44" i="35"/>
  <c r="D23" i="38"/>
  <c r="G48" i="35"/>
  <c r="M48" i="35"/>
  <c r="M28" i="38"/>
  <c r="Q28" i="38"/>
  <c r="Q26" i="38" s="1"/>
  <c r="Q48" i="35"/>
  <c r="N26" i="38"/>
  <c r="S6" i="38"/>
  <c r="M63" i="32"/>
  <c r="H51" i="32"/>
  <c r="I17" i="35"/>
  <c r="F12" i="35"/>
  <c r="O34" i="35"/>
  <c r="T38" i="35"/>
  <c r="T16" i="38" s="1"/>
  <c r="H48" i="35"/>
  <c r="L26" i="38"/>
  <c r="R12" i="35"/>
  <c r="L8" i="35"/>
  <c r="O16" i="38"/>
  <c r="P16" i="38"/>
  <c r="D8" i="38"/>
  <c r="U16" i="38"/>
  <c r="D19" i="31"/>
  <c r="G25" i="31" s="1"/>
  <c r="N6" i="32"/>
  <c r="D33" i="32"/>
  <c r="H17" i="36" s="1"/>
  <c r="I18" i="36" s="1"/>
  <c r="H38" i="35"/>
  <c r="R28" i="35"/>
  <c r="K8" i="35"/>
  <c r="G63" i="32"/>
  <c r="K63" i="32"/>
  <c r="G6" i="32"/>
  <c r="Q30" i="35"/>
  <c r="Q9" i="35"/>
  <c r="Q8" i="35" s="1"/>
  <c r="P10" i="35"/>
  <c r="P8" i="35" s="1"/>
  <c r="P30" i="35"/>
  <c r="P28" i="35" s="1"/>
  <c r="P6" i="35" s="1"/>
  <c r="L49" i="32"/>
  <c r="D28" i="38"/>
  <c r="J6" i="32"/>
  <c r="M49" i="32"/>
  <c r="D8" i="32"/>
  <c r="N8" i="38"/>
  <c r="N17" i="35"/>
  <c r="T34" i="35"/>
  <c r="T13" i="35"/>
  <c r="T12" i="35" s="1"/>
  <c r="L16" i="38"/>
  <c r="O48" i="35"/>
  <c r="O28" i="38"/>
  <c r="D40" i="35"/>
  <c r="D32" i="35"/>
  <c r="D31" i="35"/>
  <c r="M6" i="38"/>
  <c r="H6" i="32"/>
  <c r="S28" i="38"/>
  <c r="S48" i="35"/>
  <c r="U32" i="38"/>
  <c r="U48" i="35"/>
  <c r="N6" i="30" l="1"/>
  <c r="L6" i="30"/>
  <c r="G6" i="30"/>
  <c r="K6" i="30"/>
  <c r="D24" i="36"/>
  <c r="D6" i="32"/>
  <c r="H13" i="36" s="1"/>
  <c r="H6" i="30"/>
  <c r="M26" i="38"/>
  <c r="D34" i="35"/>
  <c r="O28" i="35"/>
  <c r="O6" i="35" s="1"/>
  <c r="T28" i="35"/>
  <c r="T6" i="35" s="1"/>
  <c r="R6" i="35"/>
  <c r="D17" i="35"/>
  <c r="D6" i="38" s="1"/>
  <c r="H24" i="36"/>
  <c r="D48" i="35"/>
  <c r="D26" i="38" s="1"/>
  <c r="J28" i="35"/>
  <c r="J6" i="35" s="1"/>
  <c r="U28" i="35"/>
  <c r="U6" i="35" s="1"/>
  <c r="D30" i="35"/>
  <c r="D9" i="36"/>
  <c r="G24" i="36"/>
  <c r="H23" i="36"/>
  <c r="F6" i="30"/>
  <c r="Q9" i="30" s="1"/>
  <c r="Q10" i="30" s="1"/>
  <c r="M51" i="32"/>
  <c r="D28" i="36" s="1"/>
  <c r="N6" i="35"/>
  <c r="I6" i="30"/>
  <c r="Q28" i="35"/>
  <c r="Q6" i="35" s="1"/>
  <c r="J6" i="30"/>
  <c r="J6" i="38"/>
  <c r="I6" i="35"/>
  <c r="D14" i="35"/>
  <c r="U26" i="38"/>
  <c r="N6" i="38"/>
  <c r="G23" i="36"/>
  <c r="D38" i="35"/>
  <c r="O26" i="38"/>
  <c r="M6" i="30"/>
  <c r="L51" i="32"/>
  <c r="D13" i="36" s="1"/>
  <c r="D22" i="38"/>
  <c r="H14" i="36"/>
  <c r="I15" i="36" s="1"/>
  <c r="D10" i="35"/>
  <c r="D14" i="30"/>
  <c r="D13" i="35"/>
  <c r="D9" i="35"/>
  <c r="D8" i="35" s="1"/>
  <c r="D18" i="38"/>
  <c r="S26" i="38"/>
  <c r="D12" i="36" l="1"/>
  <c r="C4" i="32"/>
  <c r="F25" i="36"/>
  <c r="D28" i="35"/>
  <c r="D12" i="35"/>
  <c r="D27" i="36"/>
  <c r="D6" i="30"/>
  <c r="D16" i="38"/>
  <c r="F18" i="36"/>
  <c r="I14" i="36"/>
  <c r="H7" i="36" l="1"/>
  <c r="C4" i="30"/>
  <c r="D6" i="35"/>
  <c r="D22" i="36" l="1"/>
  <c r="D32" i="36" s="1"/>
  <c r="C32" i="36" s="1"/>
  <c r="D8" i="36" l="1"/>
  <c r="D17" i="36" s="1"/>
  <c r="C17" i="36" s="1"/>
  <c r="D16" i="33"/>
  <c r="D9" i="33" s="1"/>
  <c r="D7" i="33" s="1"/>
  <c r="D17" i="33"/>
  <c r="D14" i="36" l="1"/>
  <c r="E19" i="27"/>
  <c r="D29" i="36"/>
  <c r="F9" i="33"/>
  <c r="F7" i="33" s="1"/>
  <c r="H6" i="36" l="1"/>
  <c r="G8" i="36" s="1"/>
  <c r="E9" i="27"/>
</calcChain>
</file>

<file path=xl/sharedStrings.xml><?xml version="1.0" encoding="utf-8"?>
<sst xmlns="http://schemas.openxmlformats.org/spreadsheetml/2006/main" count="771" uniqueCount="381">
  <si>
    <t>Draft for discussion purposes only</t>
  </si>
  <si>
    <t>MONTHLY LIQUIDITY DATA COLLECTION</t>
  </si>
  <si>
    <t>The contents of individual returns are treated in confidence.</t>
  </si>
  <si>
    <t>For the Month Ending</t>
  </si>
  <si>
    <t>Select from list</t>
  </si>
  <si>
    <t>Organisation Name</t>
  </si>
  <si>
    <t>Address</t>
  </si>
  <si>
    <t>Person completing return</t>
  </si>
  <si>
    <t>Executive responsible for completion</t>
  </si>
  <si>
    <t>Name</t>
  </si>
  <si>
    <t>Title</t>
  </si>
  <si>
    <t>Phone</t>
  </si>
  <si>
    <t>Fax</t>
  </si>
  <si>
    <t xml:space="preserve"> </t>
  </si>
  <si>
    <t>Email</t>
  </si>
  <si>
    <t>Instructions:</t>
  </si>
  <si>
    <t xml:space="preserve">Update all your company information on this tab.
To be denominated in NZ$0.0 millions (unless otherwise specified).
Shaded areas indicate totals or calculations which are not to be overwritten.
</t>
  </si>
  <si>
    <t>Return to be completed by the 15th working day following the reporting period</t>
  </si>
  <si>
    <r>
      <t xml:space="preserve">Submission: </t>
    </r>
    <r>
      <rPr>
        <sz val="11"/>
        <rFont val="Segoe UI"/>
        <family val="2"/>
        <scheme val="minor"/>
      </rPr>
      <t>All information must be submitted using the secure file transfer mechanism specified by the Reserve Bank from time to time.</t>
    </r>
  </si>
  <si>
    <t>Companies included in the consolidation:</t>
  </si>
  <si>
    <r>
      <t>Reserve Bank contact</t>
    </r>
    <r>
      <rPr>
        <b/>
        <i/>
        <sz val="14"/>
        <color theme="0"/>
        <rFont val="Segoe UI"/>
        <family val="2"/>
        <scheme val="minor"/>
      </rPr>
      <t>:</t>
    </r>
  </si>
  <si>
    <r>
      <t xml:space="preserve">📧  </t>
    </r>
    <r>
      <rPr>
        <b/>
        <sz val="12"/>
        <color theme="1"/>
        <rFont val="Segoe UI"/>
        <family val="2"/>
        <scheme val="minor"/>
      </rPr>
      <t>Email:</t>
    </r>
  </si>
  <si>
    <t>statsunit@rbnz.govt.nz</t>
  </si>
  <si>
    <t>VALIDATIONS</t>
  </si>
  <si>
    <t>Section</t>
  </si>
  <si>
    <t>Line Item</t>
  </si>
  <si>
    <t>Value</t>
  </si>
  <si>
    <t>Summary</t>
  </si>
  <si>
    <t>End of Period 1-week mismatch</t>
  </si>
  <si>
    <t>End of Period Total Funding</t>
  </si>
  <si>
    <t>Funding - Face Value</t>
  </si>
  <si>
    <t>Total funding</t>
  </si>
  <si>
    <t>Primary Liquid Assets</t>
  </si>
  <si>
    <t>Contractual Inflows</t>
  </si>
  <si>
    <t>Standby Lines</t>
  </si>
  <si>
    <t>Non-market funding</t>
  </si>
  <si>
    <t>Maturing Market Funding</t>
  </si>
  <si>
    <t>Funding - Non-market</t>
  </si>
  <si>
    <t>Non-Market Funding</t>
  </si>
  <si>
    <t>Total</t>
  </si>
  <si>
    <t>Other Contractual Outflows (Derivative Flows &amp; Interest Flows)</t>
  </si>
  <si>
    <t>Domestic - NZD</t>
  </si>
  <si>
    <t>Undrawn Commitments</t>
  </si>
  <si>
    <t>Domestic - non-NZD</t>
  </si>
  <si>
    <t>Offshore - NZD</t>
  </si>
  <si>
    <t>Net 1-week mismatch</t>
  </si>
  <si>
    <t>Offshore - non-NZD</t>
  </si>
  <si>
    <t>End of Period 1-month mismatch</t>
  </si>
  <si>
    <t>Offshore market funding</t>
  </si>
  <si>
    <t>Funding Offshore</t>
  </si>
  <si>
    <t>Secondary Liquid Assets</t>
  </si>
  <si>
    <t>Offshore NZD</t>
  </si>
  <si>
    <t>Offshore non-NZD</t>
  </si>
  <si>
    <t>Standby Lines (Data already haircut by 75%)</t>
  </si>
  <si>
    <t>Net 1-month mismatch</t>
  </si>
  <si>
    <t>SIMPLIFIED MISMATCH RATIO</t>
  </si>
  <si>
    <t>Simplified mismatch ratio</t>
  </si>
  <si>
    <t>Liquid Assets</t>
  </si>
  <si>
    <t>Net Cash Outflows</t>
  </si>
  <si>
    <t>Simplified Mismatch Ratio</t>
  </si>
  <si>
    <t>$m</t>
  </si>
  <si>
    <t>%</t>
  </si>
  <si>
    <t>End of period 30-day ratio</t>
  </si>
  <si>
    <t>Calculation for 30-day Outflows</t>
  </si>
  <si>
    <t>Projected outflows</t>
  </si>
  <si>
    <r>
      <t xml:space="preserve">Run-off rate % </t>
    </r>
    <r>
      <rPr>
        <vertAlign val="superscript"/>
        <sz val="10"/>
        <rFont val="Segoe UI"/>
        <family val="2"/>
        <scheme val="minor"/>
      </rPr>
      <t>1/</t>
    </r>
  </si>
  <si>
    <t>DCS-protected deposits</t>
  </si>
  <si>
    <t>Non DCS-protected deposits and other debt securities</t>
  </si>
  <si>
    <r>
      <t xml:space="preserve">Money to be provided under a credit contract </t>
    </r>
    <r>
      <rPr>
        <sz val="8"/>
        <rFont val="Segoe UI"/>
        <family val="2"/>
        <scheme val="minor"/>
      </rPr>
      <t>(other than a revolving credit contract)</t>
    </r>
  </si>
  <si>
    <t>Other Contractual Outflows</t>
  </si>
  <si>
    <r>
      <t xml:space="preserve">Drawdown rate </t>
    </r>
    <r>
      <rPr>
        <vertAlign val="superscript"/>
        <sz val="10"/>
        <rFont val="Segoe UI"/>
        <family val="2"/>
        <scheme val="minor"/>
      </rPr>
      <t>2/</t>
    </r>
  </si>
  <si>
    <t xml:space="preserve">Money to be provided on request of a debtor (undrawn commitments) </t>
  </si>
  <si>
    <t>Total Outflows</t>
  </si>
  <si>
    <t>Calculation for 30-day Inflows</t>
  </si>
  <si>
    <r>
      <t xml:space="preserve">Money to be provided under a credit contract (Undrawn Committed Lines) </t>
    </r>
    <r>
      <rPr>
        <sz val="8"/>
        <rFont val="Segoe UI"/>
        <family val="2"/>
        <scheme val="minor"/>
      </rPr>
      <t>(data already subjected to haircut and cap)</t>
    </r>
  </si>
  <si>
    <t>Total Inflows</t>
  </si>
  <si>
    <r>
      <t xml:space="preserve">Cap % </t>
    </r>
    <r>
      <rPr>
        <vertAlign val="superscript"/>
        <sz val="10"/>
        <rFont val="Segoe UI"/>
        <family val="2"/>
        <scheme val="minor"/>
      </rPr>
      <t>3/</t>
    </r>
  </si>
  <si>
    <t>Maximum allowable inflows</t>
  </si>
  <si>
    <t>Other Liquidity Information</t>
  </si>
  <si>
    <t>Reinvestment rate - average past 30 days</t>
  </si>
  <si>
    <t>Reinvestment rate - average past 12 months</t>
  </si>
  <si>
    <t>1/ Subject to change following the Quantitative Impact Study</t>
  </si>
  <si>
    <t>2/ 3/ Indicative only. Proposed calibration to be consulted on as part of the exposure draft of the Liquidity Standard</t>
  </si>
  <si>
    <t>LIQUID ASSETS</t>
  </si>
  <si>
    <t>Market Value for</t>
  </si>
  <si>
    <t>Value for Liquidity Reporting</t>
  </si>
  <si>
    <t>Face value</t>
  </si>
  <si>
    <t>Liquidity Reporting</t>
  </si>
  <si>
    <t>Cash</t>
  </si>
  <si>
    <t>Bank notes and coins</t>
  </si>
  <si>
    <t>Settlement account balances at the RBNZ (ESAS)</t>
  </si>
  <si>
    <t>Demand balances with Group 1&amp;2 deposit takers</t>
  </si>
  <si>
    <t>New Zealand government securities</t>
  </si>
  <si>
    <t>Treasury bills</t>
  </si>
  <si>
    <t>Nominal bonds</t>
  </si>
  <si>
    <t>Inflation indexed bonds</t>
  </si>
  <si>
    <t>Green bonds</t>
  </si>
  <si>
    <t>Reserve Bank of New Zealand securities</t>
  </si>
  <si>
    <t>RBNZ bills</t>
  </si>
  <si>
    <t>NZ Local Government Funding Agency (LGFA) securities</t>
  </si>
  <si>
    <t>Commercial paper</t>
  </si>
  <si>
    <t>Bonds</t>
  </si>
  <si>
    <t>Kauri Bonds</t>
  </si>
  <si>
    <t>Kauri Bonds (subject to minimum credit rating, currently AAA)</t>
  </si>
  <si>
    <t>4/ Each security will be subject to different haircuts based on :</t>
  </si>
  <si>
    <t>Repo eligible securities and haircuts - Reserve Bank of New Zealand - Te Pūtea Matua</t>
  </si>
  <si>
    <t xml:space="preserve"> Also, the simplified CFCR metric may not result in shortage of liquid assets, thus no expected demand for CLF.</t>
  </si>
  <si>
    <t>Committed Liquidity Facility Eligible Assets</t>
  </si>
  <si>
    <r>
      <t xml:space="preserve">Market value </t>
    </r>
    <r>
      <rPr>
        <b/>
        <vertAlign val="superscript"/>
        <sz val="14"/>
        <rFont val="Segoe UI"/>
        <family val="2"/>
        <scheme val="minor"/>
      </rPr>
      <t>6/</t>
    </r>
  </si>
  <si>
    <t>Face value (as per IFRS)</t>
  </si>
  <si>
    <t>Click here for item definitions</t>
  </si>
  <si>
    <t>Qualifying Crown Agents</t>
  </si>
  <si>
    <t>State owned enterprises</t>
  </si>
  <si>
    <t xml:space="preserve">Residential Mortgage Backed Securities </t>
  </si>
  <si>
    <t>Two-name basis (Covered bonds and third-party RMBS)</t>
  </si>
  <si>
    <t xml:space="preserve">     Commercial paper</t>
  </si>
  <si>
    <t xml:space="preserve">     Bonds</t>
  </si>
  <si>
    <t>Single-name basis (RMBS)</t>
  </si>
  <si>
    <t>Securities guaranteed by the New Zealand government</t>
  </si>
  <si>
    <t>NZD denominated and registered securities guaranteed by AAA rated sovereign entities</t>
  </si>
  <si>
    <t>Local authority securities</t>
  </si>
  <si>
    <t>Corporate securities</t>
  </si>
  <si>
    <t>Registered bank securities</t>
  </si>
  <si>
    <t>Asset backed securities</t>
  </si>
  <si>
    <t>more detail on definitions will be provided at the exposure draft stage</t>
  </si>
  <si>
    <t>Useful Information (collateral for CLF) - (Not considered in the CFCR calculation)</t>
  </si>
  <si>
    <t>6/ Each security maybe subject to different haircuts (tbd)</t>
  </si>
  <si>
    <t>CASHFLOWS</t>
  </si>
  <si>
    <t>Residual Maturities</t>
  </si>
  <si>
    <t>Overnight / On demand</t>
  </si>
  <si>
    <t>&gt; Overnight and</t>
  </si>
  <si>
    <t>&gt; 30 days and</t>
  </si>
  <si>
    <t>&gt; 3 months and</t>
  </si>
  <si>
    <t>&gt; 6 months</t>
  </si>
  <si>
    <t>&gt; 1 year and</t>
  </si>
  <si>
    <t>&gt; 2 years</t>
  </si>
  <si>
    <t xml:space="preserve"> ≤ 30 days</t>
  </si>
  <si>
    <t>≤ 3 months</t>
  </si>
  <si>
    <t>≤ 6 months</t>
  </si>
  <si>
    <t>and ≤ 1 year</t>
  </si>
  <si>
    <t>and ≤ 2 years</t>
  </si>
  <si>
    <t>Net flows</t>
  </si>
  <si>
    <t>Cash outflows</t>
  </si>
  <si>
    <t>Subtotal</t>
  </si>
  <si>
    <t>Modelled outflows</t>
  </si>
  <si>
    <t>non DCS-protected deposits</t>
  </si>
  <si>
    <r>
      <t xml:space="preserve">Other debt securities </t>
    </r>
    <r>
      <rPr>
        <sz val="8"/>
        <rFont val="Segoe UI"/>
        <family val="2"/>
        <scheme val="minor"/>
      </rPr>
      <t>(unless due to be paid into an account with the deposit taker)</t>
    </r>
  </si>
  <si>
    <t>Other contractual outflow</t>
  </si>
  <si>
    <r>
      <t xml:space="preserve">Term deposits with instructions for withdrawal upon maturity </t>
    </r>
    <r>
      <rPr>
        <vertAlign val="superscript"/>
        <sz val="11"/>
        <rFont val="Segoe UI"/>
        <family val="2"/>
        <scheme val="minor"/>
      </rPr>
      <t>5/</t>
    </r>
  </si>
  <si>
    <r>
      <t xml:space="preserve">Interest on debt securities </t>
    </r>
    <r>
      <rPr>
        <sz val="8"/>
        <rFont val="Segoe UI"/>
        <family val="2"/>
        <scheme val="minor"/>
      </rPr>
      <t>(unless due to be paid into an account with the deposit taker)</t>
    </r>
  </si>
  <si>
    <t>Money consideration under a derivative (outflows)</t>
  </si>
  <si>
    <r>
      <t xml:space="preserve">Money to be provided under a credit contract </t>
    </r>
    <r>
      <rPr>
        <b/>
        <sz val="8"/>
        <rFont val="Segoe UI"/>
        <family val="2"/>
        <scheme val="minor"/>
      </rPr>
      <t>(other than a revolving credit)</t>
    </r>
  </si>
  <si>
    <r>
      <t>Money to be provided on request of a debtor (undrawn commitments)</t>
    </r>
    <r>
      <rPr>
        <b/>
        <vertAlign val="superscript"/>
        <sz val="11"/>
        <rFont val="Segoe UI"/>
        <family val="2"/>
        <scheme val="minor"/>
      </rPr>
      <t>6/</t>
    </r>
  </si>
  <si>
    <t>(total value only - tenor not relevant)</t>
  </si>
  <si>
    <t>Contractual inflows</t>
  </si>
  <si>
    <r>
      <rPr>
        <sz val="11"/>
        <color rgb="FF000000"/>
        <rFont val="Segoe UI"/>
        <family val="2"/>
        <scheme val="minor"/>
      </rPr>
      <t xml:space="preserve">Principal and interest under a credit contract </t>
    </r>
    <r>
      <rPr>
        <sz val="9"/>
        <color rgb="FF000000"/>
        <rFont val="Segoe UI"/>
        <family val="2"/>
        <scheme val="minor"/>
      </rPr>
      <t>(other than a revolving credit or non-performing loan)</t>
    </r>
  </si>
  <si>
    <r>
      <t xml:space="preserve">Debt securities that are not liquid asset nor impaired </t>
    </r>
    <r>
      <rPr>
        <vertAlign val="superscript"/>
        <sz val="11"/>
        <color rgb="FF000000"/>
        <rFont val="Segoe UI"/>
        <family val="2"/>
        <scheme val="minor"/>
      </rPr>
      <t>7/</t>
    </r>
  </si>
  <si>
    <t>Money consideration under a derivative (inflows)</t>
  </si>
  <si>
    <t>Other inflows</t>
  </si>
  <si>
    <t>Undrawn committed lines</t>
  </si>
  <si>
    <t>Undrawn Committed lines - prior to haircut and cap</t>
  </si>
  <si>
    <t>Undrawn Committed lines - after haircut and before cap</t>
  </si>
  <si>
    <t>Undrawn Committed lines - after haircut and cap</t>
  </si>
  <si>
    <t>5/ The respective amount of insured and uninsured deposits in this category should be deducted from DCS insured deposits and uninsured deposits respectively.</t>
  </si>
  <si>
    <t>6/ This is the gross amount of the commitment prior to haircuts. Note that this category is indicative only, and will be consulted on at the exposure draft stage.</t>
  </si>
  <si>
    <t>7/ Cashflows from debt securities that are not liquid assets nor impaired in accordance with generally accepted, accountancy practice.</t>
  </si>
  <si>
    <t>ENCUMBERED ASSETS - CURRENT REPORTING MONTH, if CLF is allowed for G3</t>
  </si>
  <si>
    <t xml:space="preserve">Value for Liquidity Reporting </t>
  </si>
  <si>
    <t xml:space="preserve">Haircut </t>
  </si>
  <si>
    <t>Encumbered Assets  (Market Value =Value for Liquidity Reporting plus Haircut)</t>
  </si>
  <si>
    <t xml:space="preserve"> $m</t>
  </si>
  <si>
    <t>Details of warehouse trusts and securitisation entities</t>
  </si>
  <si>
    <t xml:space="preserve">Pledged RMBS notes </t>
  </si>
  <si>
    <t>The RMBS eligibility limit corresponds to the encumbrance brackets as defined below.</t>
  </si>
  <si>
    <t>Covered bonds</t>
  </si>
  <si>
    <r>
      <t xml:space="preserve">Other Security Interests Granted (excluding short term repos) </t>
    </r>
    <r>
      <rPr>
        <i/>
        <sz val="11"/>
        <rFont val="Segoe UI"/>
        <family val="2"/>
        <scheme val="minor"/>
      </rPr>
      <t>Please itemise, row 33</t>
    </r>
  </si>
  <si>
    <t>Encumbrance Percentage</t>
  </si>
  <si>
    <t>Eligibility Limit Applied</t>
  </si>
  <si>
    <t>Less than or equal to16%</t>
  </si>
  <si>
    <t>Total Encumbered Assets for current reporting month</t>
  </si>
  <si>
    <t>Greater than 16% and less than or equal to 17%</t>
  </si>
  <si>
    <t>Greater than 17% and less than or equal to 18%</t>
  </si>
  <si>
    <t>Current Reporting Month Summary</t>
  </si>
  <si>
    <t>Reporting Two Months Prior Summary (BS13A)</t>
  </si>
  <si>
    <t>Greater than 18% and less than or equal to 19%</t>
  </si>
  <si>
    <t>Greater than 19% and less than or equal to 20%</t>
  </si>
  <si>
    <t>Total Assets (Source: Balance Sheet Survey)</t>
  </si>
  <si>
    <t xml:space="preserve">Greater than 20% </t>
  </si>
  <si>
    <t xml:space="preserve">Encumbered Assets Ratio </t>
  </si>
  <si>
    <t xml:space="preserve">RMBS percentage eligibility </t>
  </si>
  <si>
    <t>RBNZ Facility Utilisation (Memo Item)</t>
  </si>
  <si>
    <t>Funding for Lending  (FLP)</t>
  </si>
  <si>
    <t>Term Lending Facility  (TLF)</t>
  </si>
  <si>
    <t>Term Auction Facility  (TAF)</t>
  </si>
  <si>
    <t>Other RBNZ Facilities</t>
  </si>
  <si>
    <t>Market Value $m</t>
  </si>
  <si>
    <t>Other Security Interests Granted (excluding short term repos)</t>
  </si>
  <si>
    <t xml:space="preserve">Structure </t>
  </si>
  <si>
    <r>
      <t>Other Security Interests Granted - itemised</t>
    </r>
    <r>
      <rPr>
        <b/>
        <i/>
        <sz val="11"/>
        <rFont val="Segoe UI"/>
        <family val="2"/>
        <scheme val="minor"/>
      </rPr>
      <t xml:space="preserve">
</t>
    </r>
  </si>
  <si>
    <t xml:space="preserve">Value for Liquidity Reporting  </t>
  </si>
  <si>
    <t>Encumbered Assets $m (Market Value =Value for Liquidity Reporting plus Haircut)</t>
  </si>
  <si>
    <t>Type of Collateral -  (e.g. Govt. securities, Kauris, LGFA/Local govt., other securities, cash, RMBS, other loan assets)</t>
  </si>
  <si>
    <t>Repos &gt;5 business days initial maturity</t>
  </si>
  <si>
    <t>Derivatives</t>
  </si>
  <si>
    <t xml:space="preserve"> Warehouse Trusts (not already recorded in rows 8 &amp; 9)</t>
  </si>
  <si>
    <t>Other (please specify)</t>
  </si>
  <si>
    <t>Match cell 'D10' (Other Security Interests Granted (excluding short term repos)</t>
  </si>
  <si>
    <t>FUNDING PROFILE (FACE VALUE)</t>
  </si>
  <si>
    <t xml:space="preserve">AT FACE VALUE, BY SIZE BAND </t>
  </si>
  <si>
    <t>Overnight</t>
  </si>
  <si>
    <t>&gt; Overnight</t>
  </si>
  <si>
    <t>&gt;1 month and</t>
  </si>
  <si>
    <t>&gt; 18 months</t>
  </si>
  <si>
    <t>&gt; 2 years and</t>
  </si>
  <si>
    <t>&gt; 5 years</t>
  </si>
  <si>
    <t xml:space="preserve"> ≤ 1 month</t>
  </si>
  <si>
    <t>and ≤ 18 months</t>
  </si>
  <si>
    <t>≤ 5 years</t>
  </si>
  <si>
    <t>Legend</t>
  </si>
  <si>
    <t>Retail Funding</t>
  </si>
  <si>
    <t>NEED</t>
  </si>
  <si>
    <t>USEFUL</t>
  </si>
  <si>
    <t>DCS Insured deposits</t>
  </si>
  <si>
    <t>USEFUL (TBD)</t>
  </si>
  <si>
    <t>Uninsured deposits</t>
  </si>
  <si>
    <t>FOR CONFIRMATION</t>
  </si>
  <si>
    <t>Non-retail / Market funding</t>
  </si>
  <si>
    <t>NOT RELEVANT</t>
  </si>
  <si>
    <t>Market Funding</t>
  </si>
  <si>
    <t>Memo items:</t>
  </si>
  <si>
    <t>of which, related party funding is comprised of:</t>
  </si>
  <si>
    <t>Parent</t>
  </si>
  <si>
    <t>Parent - NZD</t>
  </si>
  <si>
    <t>Parent - non-NZD</t>
  </si>
  <si>
    <t>Other related parties</t>
  </si>
  <si>
    <t>Calculation for 1-week and 1-month mismatch</t>
  </si>
  <si>
    <t>Size band %</t>
  </si>
  <si>
    <t>1 Week</t>
  </si>
  <si>
    <t>1 Month</t>
  </si>
  <si>
    <t>DCS eligible and insured</t>
  </si>
  <si>
    <t>DCS eligible and uninsured</t>
  </si>
  <si>
    <t>NON-MARKET FUNDING</t>
  </si>
  <si>
    <t>Insured deposits</t>
  </si>
  <si>
    <t>Domestic - NZD (Time)</t>
  </si>
  <si>
    <t>&gt;NZD 20m and ≤ NZD 50m</t>
  </si>
  <si>
    <t>&gt;NZD 50m</t>
  </si>
  <si>
    <t>&gt;NZD 10m and ≤ NZD 20m</t>
  </si>
  <si>
    <t>Calculation for Core Funding Ratio</t>
  </si>
  <si>
    <t>Reconciliation to SSR</t>
  </si>
  <si>
    <t>BS13</t>
  </si>
  <si>
    <t>SSR</t>
  </si>
  <si>
    <t>Market funding</t>
  </si>
  <si>
    <t>SSR total funding</t>
  </si>
  <si>
    <t>SSR Resident NZD funding - (SSR A1.1)</t>
  </si>
  <si>
    <t>SSR Resident non-NZD funding - (SSR A3.1)</t>
  </si>
  <si>
    <t>SSR non-Resident NZD funding - (SSR A1.3)</t>
  </si>
  <si>
    <t>SSR non-Resident non-NZD funding - (SSR A3.2)</t>
  </si>
  <si>
    <t xml:space="preserve">Variance between BS13 and SSR total funding due </t>
  </si>
  <si>
    <t>to methodological differences</t>
  </si>
  <si>
    <t>Market funding only</t>
  </si>
  <si>
    <t>of which, related party funding is comprised of</t>
  </si>
  <si>
    <t>Other related parties - NZD</t>
  </si>
  <si>
    <t>Other related parties - non-NZD</t>
  </si>
  <si>
    <t>NZD</t>
  </si>
  <si>
    <t>non-NZD</t>
  </si>
  <si>
    <t>Memo Item: Associates</t>
  </si>
  <si>
    <t>Associate Funding (A7)</t>
  </si>
  <si>
    <t>NEW ISSUES AT FACE VALUE</t>
  </si>
  <si>
    <t>Maturity at Issue</t>
  </si>
  <si>
    <t xml:space="preserve">≥2 days and </t>
  </si>
  <si>
    <t>&gt;7 days and</t>
  </si>
  <si>
    <t>&gt; 14 days and</t>
  </si>
  <si>
    <t>≥ 1 month and</t>
  </si>
  <si>
    <t>&gt; 2 months and</t>
  </si>
  <si>
    <t>&gt; 3 years and</t>
  </si>
  <si>
    <t>&gt; 4 years and</t>
  </si>
  <si>
    <t>&gt; 5 years and</t>
  </si>
  <si>
    <t>&gt; 7 years and</t>
  </si>
  <si>
    <t>&gt; 10 years</t>
  </si>
  <si>
    <t>≤7 days</t>
  </si>
  <si>
    <t>≤14 days</t>
  </si>
  <si>
    <t xml:space="preserve"> ≤2 months</t>
  </si>
  <si>
    <t>≤ 18 months</t>
  </si>
  <si>
    <t>≤ 3 years</t>
  </si>
  <si>
    <t>≤ 4 years</t>
  </si>
  <si>
    <t>≤ 7 years</t>
  </si>
  <si>
    <t>≤ 10 years</t>
  </si>
  <si>
    <t>or undated</t>
  </si>
  <si>
    <t>Domestic</t>
  </si>
  <si>
    <t>Offshore</t>
  </si>
  <si>
    <t>Programme debt</t>
  </si>
  <si>
    <t>Other funding from financial institutions</t>
  </si>
  <si>
    <t xml:space="preserve">NEW ISSUES AT FACE VALUE </t>
  </si>
  <si>
    <t>WEIGHTED AVERAGE COST</t>
  </si>
  <si>
    <t>cost (bp margin)</t>
  </si>
  <si>
    <t>COMMENTS &amp; SIGN-OFF</t>
  </si>
  <si>
    <t>Please comment on:</t>
  </si>
  <si>
    <t>Significant variances:</t>
  </si>
  <si>
    <t>Revisions:</t>
  </si>
  <si>
    <t>Changes in practice:</t>
  </si>
  <si>
    <t>I confirm:</t>
  </si>
  <si>
    <t>I have completed this return, and have commented as appropriate:</t>
  </si>
  <si>
    <t>Name:</t>
  </si>
  <si>
    <t>Date:</t>
  </si>
  <si>
    <t>RBNZ Admin (Automated Load Facility)</t>
  </si>
  <si>
    <t>Please do not make changes to this sheet.</t>
  </si>
  <si>
    <t>Code</t>
  </si>
  <si>
    <t>Respondent code</t>
  </si>
  <si>
    <t>Asset Finance Limited</t>
  </si>
  <si>
    <t>ASSETFIN</t>
  </si>
  <si>
    <t>Respondent</t>
  </si>
  <si>
    <t>Bank of Baroda (New Zealand) Limited</t>
  </si>
  <si>
    <t>BARODA</t>
  </si>
  <si>
    <t>Bank of India (New Zealand) Limited</t>
  </si>
  <si>
    <t>BOI-NZ</t>
  </si>
  <si>
    <t>Period</t>
  </si>
  <si>
    <t>Credit Union Auckland</t>
  </si>
  <si>
    <t>AKLCU</t>
  </si>
  <si>
    <t>Credit Union Central</t>
  </si>
  <si>
    <t>CENTCU</t>
  </si>
  <si>
    <t>Collection 1</t>
  </si>
  <si>
    <t>LIQ</t>
  </si>
  <si>
    <t>Monthly Liquidity Survey</t>
  </si>
  <si>
    <t>Christian Savings Limited</t>
  </si>
  <si>
    <t>CHRISAV</t>
  </si>
  <si>
    <t>Collection 2</t>
  </si>
  <si>
    <t>Credit Union Baywide</t>
  </si>
  <si>
    <t>CUBAY</t>
  </si>
  <si>
    <t>Collection 3</t>
  </si>
  <si>
    <t>New Zealand Employees Credit Union</t>
  </si>
  <si>
    <t>EMPLOYCU</t>
  </si>
  <si>
    <t>Collection 4</t>
  </si>
  <si>
    <t>Fisher &amp; Paykel Credit Union</t>
  </si>
  <si>
    <t>FPCU</t>
  </si>
  <si>
    <t>Collection 5</t>
  </si>
  <si>
    <t>FE Investments Limited</t>
  </si>
  <si>
    <t>FEI</t>
  </si>
  <si>
    <t>Collection 6</t>
  </si>
  <si>
    <t>Finance Direct Limited</t>
  </si>
  <si>
    <t>FDIRECT</t>
  </si>
  <si>
    <t>Collection 7</t>
  </si>
  <si>
    <t>First Credit Union</t>
  </si>
  <si>
    <t>FIRSTCU</t>
  </si>
  <si>
    <t>Collection 8</t>
  </si>
  <si>
    <t>Fisher &amp; Paykel Finance Limited</t>
  </si>
  <si>
    <t>FPF</t>
  </si>
  <si>
    <t>Collection 9</t>
  </si>
  <si>
    <t>General Finance Limited</t>
  </si>
  <si>
    <t>GENFIN</t>
  </si>
  <si>
    <t>Collection 10</t>
  </si>
  <si>
    <t>Gold Band Finance Limited</t>
  </si>
  <si>
    <t>GOLDBF</t>
  </si>
  <si>
    <t>Heretaunga Building Society</t>
  </si>
  <si>
    <t>HERET-BS</t>
  </si>
  <si>
    <t>Liberty Financial Limited</t>
  </si>
  <si>
    <t>LIBFIN</t>
  </si>
  <si>
    <t>Mutual Credit Finance Limited</t>
  </si>
  <si>
    <t>MCF</t>
  </si>
  <si>
    <t>Nelson Building Society</t>
  </si>
  <si>
    <t>NELSON-BS</t>
  </si>
  <si>
    <t>New Zealand Firefighters Credit Union</t>
  </si>
  <si>
    <t>NZFIRECU</t>
  </si>
  <si>
    <t>Police and Families Credit Union</t>
  </si>
  <si>
    <t>POLICECU</t>
  </si>
  <si>
    <t>Steelsands Credit Union</t>
  </si>
  <si>
    <t>STEELSCU</t>
  </si>
  <si>
    <t>UDC Finance Limited</t>
  </si>
  <si>
    <t>UDCF</t>
  </si>
  <si>
    <t>Wairarapa Building Society</t>
  </si>
  <si>
    <t>WAIRA-BS</t>
  </si>
  <si>
    <t>Westforce Credit Union</t>
  </si>
  <si>
    <t>WESTFCU</t>
  </si>
  <si>
    <t>Version</t>
  </si>
  <si>
    <t>Date</t>
  </si>
  <si>
    <t>Changes made</t>
  </si>
  <si>
    <t>1.0</t>
  </si>
  <si>
    <t>First version (new liquidity template applicable to G3 Deposit Takers)</t>
  </si>
  <si>
    <t>Eligible liquid assets under the regulatory requirements of home</t>
  </si>
  <si>
    <r>
      <t xml:space="preserve">jurisdiction (held by overseas licensed subsidiaries) </t>
    </r>
    <r>
      <rPr>
        <b/>
        <vertAlign val="superscript"/>
        <sz val="11"/>
        <rFont val="Segoe UI"/>
        <family val="2"/>
        <scheme val="minor"/>
      </rPr>
      <t>5/</t>
    </r>
  </si>
  <si>
    <t>5/ Values to be converted to NZD.  The equivalent value in home currency could be requested separately.</t>
  </si>
  <si>
    <r>
      <rPr>
        <b/>
        <sz val="14"/>
        <color rgb="FF000000"/>
        <rFont val="Segoe UI"/>
        <scheme val="minor"/>
      </rPr>
      <t>Haircut</t>
    </r>
    <r>
      <rPr>
        <b/>
        <vertAlign val="superscript"/>
        <sz val="14"/>
        <color rgb="FF000000"/>
        <rFont val="Segoe UI"/>
        <scheme val="minor"/>
      </rPr>
      <t>4/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</si>
</sst>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2">
    <numFmt numFmtId="164" formatCode="_(* #,##0.00_);_(* \(#,##0.00\);_(* &quot;-&quot;??_);_(@_)"/>
    <numFmt numFmtId="165" formatCode="[$-1409]d\ mmmm\ yyyy;@"/>
    <numFmt numFmtId="166" formatCode="mmm\-yyyy"/>
    <numFmt numFmtId="167" formatCode="_-* #,##0_-;\-* #,##0_-;_-* &quot;-&quot;??_-;_-@_-"/>
    <numFmt numFmtId="168" formatCode="dd\ mmmm\ yyyy"/>
    <numFmt numFmtId="169" formatCode="#,##0.0"/>
    <numFmt numFmtId="170" formatCode="0.0"/>
    <numFmt numFmtId="171" formatCode="* #,##0,_ ;* \(#,##0,\)"/>
    <numFmt numFmtId="172" formatCode="0.0%"/>
    <numFmt numFmtId="173" formatCode="d\-mmm\-yyyy"/>
    <numFmt numFmtId="174" formatCode="0.000"/>
    <numFmt numFmtId="175" formatCode="#,##0.000"/>
  </numFmts>
  <fonts count="105">
    <font>
      <sz val="10"/>
      <name val="Arial"/>
    </font>
    <font>
      <sz val="11"/>
      <color theme="1"/>
      <name val="Segoe UI"/>
      <family val="2"/>
      <scheme val="minor"/>
    </font>
    <font>
      <sz val="11"/>
      <color theme="1"/>
      <name val="Segoe U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u/>
      <sz val="10"/>
      <color indexed="12"/>
      <name val="Arial"/>
      <family val="2"/>
    </font>
    <font>
      <sz val="10"/>
      <color indexed="9"/>
      <name val="Arial"/>
      <family val="2"/>
    </font>
    <font>
      <b/>
      <sz val="10"/>
      <name val="Times New Roman"/>
      <family val="1"/>
    </font>
    <font>
      <sz val="12"/>
      <name val="CG Times"/>
      <family val="1"/>
    </font>
    <font>
      <b/>
      <sz val="12"/>
      <color indexed="9"/>
      <name val="Times New Roman"/>
      <family val="1"/>
    </font>
    <font>
      <b/>
      <sz val="16"/>
      <color indexed="9"/>
      <name val="Times New Roman"/>
      <family val="1"/>
    </font>
    <font>
      <sz val="10"/>
      <name val="Times New Roman"/>
      <family val="1"/>
    </font>
    <font>
      <b/>
      <sz val="10"/>
      <color indexed="10"/>
      <name val="Arial"/>
      <family val="2"/>
    </font>
    <font>
      <sz val="12"/>
      <name val="Times New Roman"/>
      <family val="1"/>
    </font>
    <font>
      <sz val="10"/>
      <color indexed="8"/>
      <name val="Arial"/>
      <family val="2"/>
    </font>
    <font>
      <b/>
      <sz val="12"/>
      <name val="Times New Roman"/>
      <family val="1"/>
    </font>
    <font>
      <sz val="8"/>
      <name val="Tahoma"/>
      <family val="2"/>
    </font>
    <font>
      <b/>
      <sz val="14"/>
      <color indexed="9"/>
      <name val="Times New Roman"/>
      <family val="1"/>
    </font>
    <font>
      <b/>
      <sz val="8"/>
      <color indexed="9"/>
      <name val="Times New Roman"/>
      <family val="1"/>
    </font>
    <font>
      <sz val="10"/>
      <name val="Arial"/>
      <family val="2"/>
    </font>
    <font>
      <sz val="14"/>
      <color indexed="13"/>
      <name val="Helv"/>
    </font>
    <font>
      <sz val="12"/>
      <name val="Helv"/>
    </font>
    <font>
      <sz val="10"/>
      <color indexed="28"/>
      <name val="Arial"/>
      <family val="2"/>
    </font>
    <font>
      <sz val="11"/>
      <color indexed="8"/>
      <name val="Times New Roman"/>
      <family val="1"/>
    </font>
    <font>
      <sz val="8"/>
      <name val="Arial"/>
      <family val="2"/>
    </font>
    <font>
      <b/>
      <sz val="14"/>
      <name val="Times New Roman"/>
      <family val="1"/>
    </font>
    <font>
      <b/>
      <sz val="24"/>
      <name val="Times New Roman"/>
      <family val="1"/>
    </font>
    <font>
      <b/>
      <u val="double"/>
      <sz val="14"/>
      <name val="Times New Roman"/>
      <family val="1"/>
    </font>
    <font>
      <b/>
      <u/>
      <sz val="12"/>
      <name val="Times New Roman"/>
      <family val="1"/>
    </font>
    <font>
      <sz val="8"/>
      <name val="Helv"/>
    </font>
    <font>
      <b/>
      <sz val="14"/>
      <color indexed="12"/>
      <name val="Helv"/>
    </font>
    <font>
      <b/>
      <sz val="11"/>
      <color theme="1"/>
      <name val="Segoe UI"/>
      <family val="2"/>
      <scheme val="minor"/>
    </font>
    <font>
      <b/>
      <sz val="10"/>
      <color rgb="FFFF0000"/>
      <name val="Arial"/>
      <family val="2"/>
    </font>
    <font>
      <b/>
      <sz val="10"/>
      <color theme="1"/>
      <name val="Segoe UI"/>
      <family val="2"/>
      <scheme val="minor"/>
    </font>
    <font>
      <sz val="10"/>
      <color theme="0"/>
      <name val="Arial"/>
      <family val="2"/>
    </font>
    <font>
      <sz val="10"/>
      <name val="Segoe UI"/>
      <family val="2"/>
      <scheme val="minor"/>
    </font>
    <font>
      <i/>
      <sz val="12"/>
      <color indexed="9"/>
      <name val="Segoe UI"/>
      <family val="2"/>
      <scheme val="minor"/>
    </font>
    <font>
      <b/>
      <sz val="10"/>
      <name val="Segoe UI"/>
      <family val="2"/>
      <scheme val="minor"/>
    </font>
    <font>
      <sz val="12"/>
      <name val="Segoe UI"/>
      <family val="2"/>
      <scheme val="minor"/>
    </font>
    <font>
      <b/>
      <sz val="12"/>
      <color indexed="9"/>
      <name val="Segoe UI"/>
      <family val="2"/>
      <scheme val="minor"/>
    </font>
    <font>
      <u/>
      <sz val="10"/>
      <color indexed="12"/>
      <name val="Segoe UI"/>
      <family val="2"/>
      <scheme val="minor"/>
    </font>
    <font>
      <b/>
      <sz val="10"/>
      <color indexed="10"/>
      <name val="Segoe UI"/>
      <family val="2"/>
      <scheme val="minor"/>
    </font>
    <font>
      <b/>
      <sz val="28"/>
      <color rgb="FFED1164"/>
      <name val="Segoe UI"/>
      <family val="2"/>
      <scheme val="minor"/>
    </font>
    <font>
      <i/>
      <sz val="12"/>
      <name val="Segoe UI"/>
      <family val="2"/>
      <scheme val="minor"/>
    </font>
    <font>
      <b/>
      <sz val="12"/>
      <name val="Segoe UI"/>
      <family val="2"/>
      <scheme val="minor"/>
    </font>
    <font>
      <sz val="11"/>
      <name val="Segoe UI"/>
      <family val="2"/>
      <scheme val="minor"/>
    </font>
    <font>
      <i/>
      <sz val="11"/>
      <color indexed="9"/>
      <name val="Segoe UI"/>
      <family val="2"/>
      <scheme val="minor"/>
    </font>
    <font>
      <b/>
      <sz val="11"/>
      <name val="Segoe UI"/>
      <family val="2"/>
      <scheme val="minor"/>
    </font>
    <font>
      <b/>
      <sz val="11"/>
      <color indexed="9"/>
      <name val="Segoe UI"/>
      <family val="2"/>
      <scheme val="minor"/>
    </font>
    <font>
      <sz val="11"/>
      <name val="Arial"/>
      <family val="2"/>
    </font>
    <font>
      <b/>
      <sz val="14"/>
      <color theme="0"/>
      <name val="Segoe UI"/>
      <family val="2"/>
      <scheme val="minor"/>
    </font>
    <font>
      <b/>
      <i/>
      <sz val="14"/>
      <color theme="0"/>
      <name val="Segoe UI"/>
      <family val="2"/>
      <scheme val="minor"/>
    </font>
    <font>
      <sz val="14"/>
      <color theme="1"/>
      <name val="Segoe UI Emoji"/>
      <family val="2"/>
    </font>
    <font>
      <b/>
      <sz val="12"/>
      <color theme="1"/>
      <name val="Segoe UI"/>
      <family val="2"/>
      <scheme val="minor"/>
    </font>
    <font>
      <u/>
      <sz val="11"/>
      <color indexed="12"/>
      <name val="Segoe UI"/>
      <family val="2"/>
      <scheme val="minor"/>
    </font>
    <font>
      <sz val="10"/>
      <color indexed="8"/>
      <name val="Segoe UI"/>
      <family val="2"/>
      <scheme val="minor"/>
    </font>
    <font>
      <b/>
      <sz val="10"/>
      <color indexed="8"/>
      <name val="Segoe UI"/>
      <family val="2"/>
      <scheme val="minor"/>
    </font>
    <font>
      <u/>
      <sz val="10"/>
      <name val="Segoe UI"/>
      <family val="2"/>
      <scheme val="minor"/>
    </font>
    <font>
      <sz val="10"/>
      <color rgb="FFED1164"/>
      <name val="Segoe UI"/>
      <family val="2"/>
      <scheme val="minor"/>
    </font>
    <font>
      <b/>
      <sz val="10"/>
      <color rgb="FFFF0000"/>
      <name val="Segoe UI"/>
      <family val="2"/>
      <scheme val="minor"/>
    </font>
    <font>
      <sz val="10"/>
      <color indexed="10"/>
      <name val="Segoe UI"/>
      <family val="2"/>
      <scheme val="minor"/>
    </font>
    <font>
      <b/>
      <i/>
      <sz val="10"/>
      <name val="Segoe UI"/>
      <family val="2"/>
      <scheme val="minor"/>
    </font>
    <font>
      <b/>
      <sz val="16"/>
      <color rgb="FFED1164"/>
      <name val="Segoe UI"/>
      <family val="2"/>
      <scheme val="minor"/>
    </font>
    <font>
      <b/>
      <sz val="14"/>
      <color indexed="9"/>
      <name val="Segoe UI"/>
      <family val="2"/>
      <scheme val="minor"/>
    </font>
    <font>
      <b/>
      <i/>
      <sz val="16"/>
      <name val="Segoe UI"/>
      <family val="2"/>
      <scheme val="minor"/>
    </font>
    <font>
      <sz val="8"/>
      <name val="Segoe UI"/>
      <family val="2"/>
      <scheme val="minor"/>
    </font>
    <font>
      <b/>
      <sz val="14"/>
      <name val="Segoe UI"/>
      <family val="2"/>
      <scheme val="minor"/>
    </font>
    <font>
      <sz val="14"/>
      <name val="Segoe UI"/>
      <family val="2"/>
      <scheme val="minor"/>
    </font>
    <font>
      <sz val="11"/>
      <color theme="0"/>
      <name val="Segoe UI"/>
      <family val="2"/>
      <scheme val="minor"/>
    </font>
    <font>
      <sz val="10"/>
      <color theme="0"/>
      <name val="Segoe UI"/>
      <family val="2"/>
      <scheme val="minor"/>
    </font>
    <font>
      <u/>
      <sz val="11"/>
      <name val="Segoe UI"/>
      <family val="2"/>
      <scheme val="minor"/>
    </font>
    <font>
      <b/>
      <i/>
      <sz val="11"/>
      <name val="Segoe UI"/>
      <family val="2"/>
      <scheme val="minor"/>
    </font>
    <font>
      <i/>
      <sz val="11"/>
      <name val="Segoe UI"/>
      <family val="2"/>
      <scheme val="minor"/>
    </font>
    <font>
      <sz val="11"/>
      <color theme="0"/>
      <name val="Arial"/>
      <family val="2"/>
    </font>
    <font>
      <b/>
      <sz val="16"/>
      <color indexed="9"/>
      <name val="Segoe UI"/>
      <family val="2"/>
      <scheme val="minor"/>
    </font>
    <font>
      <b/>
      <sz val="16"/>
      <color theme="1"/>
      <name val="Segoe UI"/>
      <family val="2"/>
      <scheme val="minor"/>
    </font>
    <font>
      <sz val="10"/>
      <color theme="1"/>
      <name val="Segoe UI"/>
      <family val="2"/>
      <scheme val="minor"/>
    </font>
    <font>
      <u/>
      <sz val="10"/>
      <color theme="1"/>
      <name val="Segoe UI"/>
      <family val="2"/>
      <scheme val="minor"/>
    </font>
    <font>
      <b/>
      <sz val="13"/>
      <color theme="1"/>
      <name val="Segoe UI"/>
      <family val="2"/>
      <scheme val="minor"/>
    </font>
    <font>
      <b/>
      <sz val="28"/>
      <color rgb="FFED1164"/>
      <name val="Segoe UI"/>
      <family val="2"/>
    </font>
    <font>
      <b/>
      <sz val="16"/>
      <name val="Segoe UI"/>
      <family val="2"/>
      <scheme val="minor"/>
    </font>
    <font>
      <b/>
      <sz val="18"/>
      <color rgb="FFED1164"/>
      <name val="Segoe UI"/>
      <family val="2"/>
      <scheme val="minor"/>
    </font>
    <font>
      <b/>
      <sz val="14"/>
      <color indexed="8"/>
      <name val="Segoe UI"/>
      <family val="2"/>
      <scheme val="minor"/>
    </font>
    <font>
      <b/>
      <sz val="18"/>
      <name val="Segoe UI"/>
      <family val="2"/>
      <scheme val="minor"/>
    </font>
    <font>
      <b/>
      <sz val="48"/>
      <name val="Segoe UI"/>
      <family val="2"/>
      <scheme val="minor"/>
    </font>
    <font>
      <b/>
      <sz val="12"/>
      <color theme="0"/>
      <name val="Segoe UI"/>
      <family val="2"/>
      <scheme val="minor"/>
    </font>
    <font>
      <sz val="11"/>
      <color rgb="FF000000"/>
      <name val="Segoe UI"/>
      <family val="2"/>
      <scheme val="minor"/>
    </font>
    <font>
      <sz val="10"/>
      <name val="Arial"/>
      <family val="2"/>
    </font>
    <font>
      <b/>
      <i/>
      <strike/>
      <sz val="16"/>
      <name val="Segoe UI"/>
      <family val="2"/>
      <scheme val="minor"/>
    </font>
    <font>
      <vertAlign val="superscript"/>
      <sz val="11"/>
      <name val="Segoe UI"/>
      <family val="2"/>
      <scheme val="minor"/>
    </font>
    <font>
      <vertAlign val="superscript"/>
      <sz val="10"/>
      <name val="Segoe UI"/>
      <family val="2"/>
      <scheme val="minor"/>
    </font>
    <font>
      <b/>
      <vertAlign val="superscript"/>
      <sz val="14"/>
      <name val="Segoe UI"/>
      <family val="2"/>
      <scheme val="minor"/>
    </font>
    <font>
      <sz val="11"/>
      <name val="Segoe UI"/>
      <family val="2"/>
    </font>
    <font>
      <sz val="8"/>
      <name val="Segoe UI"/>
      <family val="2"/>
    </font>
    <font>
      <sz val="11"/>
      <color theme="1"/>
      <name val="Arial"/>
      <family val="2"/>
    </font>
    <font>
      <b/>
      <sz val="20"/>
      <name val="Segoe UI"/>
      <family val="2"/>
      <scheme val="minor"/>
    </font>
    <font>
      <u/>
      <sz val="8"/>
      <color indexed="12"/>
      <name val="Arial"/>
      <family val="2"/>
    </font>
    <font>
      <b/>
      <sz val="8"/>
      <name val="Segoe UI"/>
      <family val="2"/>
      <scheme val="minor"/>
    </font>
    <font>
      <b/>
      <vertAlign val="superscript"/>
      <sz val="11"/>
      <name val="Segoe UI"/>
      <family val="2"/>
      <scheme val="minor"/>
    </font>
    <font>
      <sz val="9"/>
      <color rgb="FF000000"/>
      <name val="Segoe UI"/>
      <family val="2"/>
      <scheme val="minor"/>
    </font>
    <font>
      <vertAlign val="superscript"/>
      <sz val="11"/>
      <color rgb="FF000000"/>
      <name val="Segoe UI"/>
      <family val="2"/>
      <scheme val="minor"/>
    </font>
    <font>
      <b/>
      <sz val="14"/>
      <color rgb="FF000000"/>
      <name val="Segoe UI"/>
      <scheme val="minor"/>
    </font>
    <font>
      <b/>
      <vertAlign val="superscript"/>
      <sz val="14"/>
      <color rgb="FF000000"/>
      <name val="Segoe UI"/>
      <scheme val="minor"/>
    </font>
    <font>
      <b/>
      <sz val="14"/>
      <color rgb="FF000000"/>
      <name val="Segoe U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</patternFill>
    </fill>
    <fill>
      <patternFill patternType="solid">
        <fgColor indexed="65"/>
        <bgColor indexed="46"/>
      </patternFill>
    </fill>
    <fill>
      <patternFill patternType="solid">
        <fgColor theme="0" tint="-0.249977111117893"/>
        <bgColor indexed="64"/>
      </patternFill>
    </fill>
    <fill>
      <patternFill patternType="lightUp">
        <fgColor theme="0" tint="-0.34998626667073579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6F5EE"/>
        <bgColor indexed="64"/>
      </patternFill>
    </fill>
    <fill>
      <patternFill patternType="solid">
        <fgColor rgb="FFED1164"/>
        <bgColor indexed="64"/>
      </patternFill>
    </fill>
    <fill>
      <patternFill patternType="solid">
        <fgColor rgb="FFEEF3A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</fills>
  <borders count="3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02">
    <xf numFmtId="0" fontId="0" fillId="0" borderId="0"/>
    <xf numFmtId="0" fontId="3" fillId="0" borderId="0"/>
    <xf numFmtId="0" fontId="21" fillId="0" borderId="1"/>
    <xf numFmtId="170" fontId="3" fillId="10" borderId="2">
      <alignment horizontal="center"/>
    </xf>
    <xf numFmtId="170" fontId="3" fillId="2" borderId="2">
      <alignment horizontal="center"/>
    </xf>
    <xf numFmtId="169" fontId="3" fillId="0" borderId="2">
      <alignment horizontal="center"/>
    </xf>
    <xf numFmtId="2" fontId="3" fillId="0" borderId="2">
      <alignment horizontal="center"/>
    </xf>
    <xf numFmtId="170" fontId="3" fillId="0" borderId="2">
      <alignment horizontal="center"/>
    </xf>
    <xf numFmtId="0" fontId="22" fillId="0" borderId="0"/>
    <xf numFmtId="164" fontId="3" fillId="0" borderId="0" applyFont="0" applyFill="0" applyBorder="0" applyAlignment="0" applyProtection="0"/>
    <xf numFmtId="171" fontId="23" fillId="0" borderId="0" applyNumberFormat="0" applyFill="0" applyBorder="0" applyProtection="0">
      <alignment horizontal="left" indent="1"/>
    </xf>
    <xf numFmtId="0" fontId="3" fillId="0" borderId="0">
      <alignment horizontal="left" indent="2"/>
    </xf>
    <xf numFmtId="37" fontId="16" fillId="0" borderId="3">
      <alignment vertical="center"/>
    </xf>
    <xf numFmtId="0" fontId="6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4" fillId="0" borderId="0">
      <alignment horizontal="left" indent="1"/>
    </xf>
    <xf numFmtId="0" fontId="10" fillId="3" borderId="0">
      <alignment horizontal="center" vertical="top"/>
    </xf>
    <xf numFmtId="0" fontId="19" fillId="3" borderId="0">
      <alignment horizontal="center" vertical="center"/>
    </xf>
    <xf numFmtId="0" fontId="11" fillId="3" borderId="0">
      <alignment vertical="top"/>
    </xf>
    <xf numFmtId="0" fontId="20" fillId="11" borderId="2">
      <alignment horizontal="center"/>
    </xf>
    <xf numFmtId="0" fontId="3" fillId="11" borderId="2">
      <alignment horizont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1" fillId="0" borderId="1"/>
    <xf numFmtId="40" fontId="24" fillId="4" borderId="0">
      <alignment horizontal="right"/>
    </xf>
    <xf numFmtId="9" fontId="3" fillId="0" borderId="0" applyFont="0" applyFill="0" applyBorder="0" applyAlignment="0" applyProtection="0"/>
    <xf numFmtId="0" fontId="25" fillId="0" borderId="0" applyFill="0">
      <alignment horizontal="left"/>
    </xf>
    <xf numFmtId="1" fontId="26" fillId="0" borderId="0">
      <alignment horizontal="right" vertical="center"/>
    </xf>
    <xf numFmtId="0" fontId="27" fillId="5" borderId="4" applyNumberFormat="0">
      <alignment horizontal="centerContinuous" vertical="center"/>
    </xf>
    <xf numFmtId="0" fontId="12" fillId="6" borderId="5" applyNumberFormat="0" applyFont="0" applyBorder="0"/>
    <xf numFmtId="0" fontId="8" fillId="7" borderId="2" applyNumberFormat="0" applyBorder="0">
      <alignment horizontal="center"/>
    </xf>
    <xf numFmtId="0" fontId="18" fillId="3" borderId="2">
      <alignment horizontal="center" vertical="center"/>
    </xf>
    <xf numFmtId="37" fontId="28" fillId="0" borderId="0">
      <alignment vertical="center"/>
    </xf>
    <xf numFmtId="37" fontId="29" fillId="0" borderId="0">
      <alignment horizontal="left" vertical="center"/>
    </xf>
    <xf numFmtId="37" fontId="30" fillId="0" borderId="0">
      <alignment horizontal="center"/>
    </xf>
    <xf numFmtId="37" fontId="16" fillId="0" borderId="0">
      <alignment horizontal="left" vertical="center"/>
    </xf>
    <xf numFmtId="0" fontId="31" fillId="8" borderId="1"/>
    <xf numFmtId="0" fontId="3" fillId="0" borderId="0"/>
    <xf numFmtId="0" fontId="2" fillId="0" borderId="0"/>
    <xf numFmtId="0" fontId="1" fillId="0" borderId="0"/>
    <xf numFmtId="9" fontId="88" fillId="0" borderId="0" applyFont="0" applyFill="0" applyBorder="0" applyAlignment="0" applyProtection="0"/>
  </cellStyleXfs>
  <cellXfs count="449">
    <xf numFmtId="0" fontId="0" fillId="0" borderId="0" xfId="0"/>
    <xf numFmtId="0" fontId="4" fillId="0" borderId="0" xfId="15">
      <alignment horizontal="left" indent="1"/>
    </xf>
    <xf numFmtId="0" fontId="3" fillId="0" borderId="0" xfId="0" applyFont="1"/>
    <xf numFmtId="0" fontId="4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/>
    <xf numFmtId="0" fontId="32" fillId="0" borderId="0" xfId="0" applyFont="1"/>
    <xf numFmtId="0" fontId="7" fillId="0" borderId="0" xfId="0" applyFont="1" applyProtection="1">
      <protection locked="0"/>
    </xf>
    <xf numFmtId="0" fontId="7" fillId="0" borderId="0" xfId="0" applyFont="1"/>
    <xf numFmtId="0" fontId="9" fillId="0" borderId="0" xfId="0" applyFont="1"/>
    <xf numFmtId="166" fontId="0" fillId="0" borderId="0" xfId="0" applyNumberFormat="1"/>
    <xf numFmtId="0" fontId="8" fillId="0" borderId="0" xfId="0" applyFont="1" applyAlignment="1">
      <alignment horizontal="right" vertical="top"/>
    </xf>
    <xf numFmtId="0" fontId="0" fillId="9" borderId="0" xfId="0" applyFill="1"/>
    <xf numFmtId="166" fontId="3" fillId="0" borderId="0" xfId="0" applyNumberFormat="1" applyFont="1"/>
    <xf numFmtId="0" fontId="14" fillId="0" borderId="0" xfId="0" applyFont="1" applyAlignment="1">
      <alignment horizontal="left" indent="3"/>
    </xf>
    <xf numFmtId="0" fontId="15" fillId="0" borderId="0" xfId="0" applyFont="1"/>
    <xf numFmtId="0" fontId="13" fillId="0" borderId="0" xfId="0" quotePrefix="1" applyFont="1" applyAlignment="1">
      <alignment horizontal="left"/>
    </xf>
    <xf numFmtId="0" fontId="17" fillId="0" borderId="0" xfId="0" applyFont="1"/>
    <xf numFmtId="0" fontId="3" fillId="0" borderId="0" xfId="0" quotePrefix="1" applyFont="1"/>
    <xf numFmtId="0" fontId="6" fillId="0" borderId="0" xfId="13" applyAlignment="1" applyProtection="1"/>
    <xf numFmtId="0" fontId="5" fillId="0" borderId="0" xfId="0" quotePrefix="1" applyFont="1"/>
    <xf numFmtId="0" fontId="5" fillId="0" borderId="0" xfId="14"/>
    <xf numFmtId="0" fontId="3" fillId="0" borderId="0" xfId="11">
      <alignment horizontal="left" indent="2"/>
    </xf>
    <xf numFmtId="0" fontId="10" fillId="3" borderId="0" xfId="16">
      <alignment horizontal="center" vertical="top"/>
    </xf>
    <xf numFmtId="169" fontId="3" fillId="0" borderId="2" xfId="5">
      <alignment horizontal="center"/>
    </xf>
    <xf numFmtId="170" fontId="3" fillId="10" borderId="2" xfId="3">
      <alignment horizontal="center"/>
    </xf>
    <xf numFmtId="169" fontId="3" fillId="10" borderId="2" xfId="3" applyNumberFormat="1">
      <alignment horizontal="center"/>
    </xf>
    <xf numFmtId="0" fontId="33" fillId="0" borderId="0" xfId="0" applyFont="1" applyAlignment="1">
      <alignment horizontal="center"/>
    </xf>
    <xf numFmtId="0" fontId="0" fillId="0" borderId="0" xfId="11" applyFont="1">
      <alignment horizontal="left" indent="2"/>
    </xf>
    <xf numFmtId="0" fontId="3" fillId="0" borderId="0" xfId="0" quotePrefix="1" applyFont="1" applyAlignment="1">
      <alignment horizontal="center"/>
    </xf>
    <xf numFmtId="0" fontId="34" fillId="0" borderId="0" xfId="0" applyFont="1" applyAlignment="1">
      <alignment horizontal="center"/>
    </xf>
    <xf numFmtId="0" fontId="34" fillId="0" borderId="0" xfId="0" applyFont="1" applyAlignment="1">
      <alignment horizontal="center" wrapText="1"/>
    </xf>
    <xf numFmtId="0" fontId="0" fillId="12" borderId="2" xfId="0" applyFill="1" applyBorder="1"/>
    <xf numFmtId="14" fontId="0" fillId="12" borderId="2" xfId="0" applyNumberFormat="1" applyFill="1" applyBorder="1"/>
    <xf numFmtId="0" fontId="0" fillId="0" borderId="0" xfId="0" applyAlignment="1">
      <alignment horizontal="left"/>
    </xf>
    <xf numFmtId="0" fontId="35" fillId="0" borderId="0" xfId="0" applyFont="1" applyAlignment="1">
      <alignment horizontal="center"/>
    </xf>
    <xf numFmtId="0" fontId="35" fillId="0" borderId="0" xfId="0" applyFont="1"/>
    <xf numFmtId="0" fontId="36" fillId="14" borderId="0" xfId="0" applyFont="1" applyFill="1" applyProtection="1">
      <protection locked="0"/>
    </xf>
    <xf numFmtId="0" fontId="36" fillId="14" borderId="0" xfId="0" applyFont="1" applyFill="1"/>
    <xf numFmtId="0" fontId="36" fillId="14" borderId="0" xfId="0" applyFont="1" applyFill="1" applyAlignment="1">
      <alignment vertical="top"/>
    </xf>
    <xf numFmtId="0" fontId="41" fillId="14" borderId="0" xfId="13" applyFont="1" applyFill="1" applyBorder="1" applyAlignment="1" applyProtection="1">
      <alignment horizontal="center" vertical="top" wrapText="1"/>
    </xf>
    <xf numFmtId="0" fontId="41" fillId="14" borderId="0" xfId="13" applyFont="1" applyFill="1" applyBorder="1" applyAlignment="1" applyProtection="1">
      <alignment vertical="top" wrapText="1"/>
    </xf>
    <xf numFmtId="0" fontId="38" fillId="14" borderId="0" xfId="0" applyFont="1" applyFill="1"/>
    <xf numFmtId="0" fontId="37" fillId="14" borderId="0" xfId="0" applyFont="1" applyFill="1" applyAlignment="1">
      <alignment horizontal="right"/>
    </xf>
    <xf numFmtId="0" fontId="36" fillId="14" borderId="0" xfId="0" applyFont="1" applyFill="1" applyAlignment="1">
      <alignment vertical="top" wrapText="1"/>
    </xf>
    <xf numFmtId="0" fontId="39" fillId="14" borderId="0" xfId="0" applyFont="1" applyFill="1"/>
    <xf numFmtId="0" fontId="40" fillId="14" borderId="0" xfId="0" applyFont="1" applyFill="1" applyAlignment="1">
      <alignment horizontal="center" vertical="top" wrapText="1"/>
    </xf>
    <xf numFmtId="0" fontId="36" fillId="14" borderId="0" xfId="0" applyFont="1" applyFill="1" applyAlignment="1">
      <alignment wrapText="1"/>
    </xf>
    <xf numFmtId="0" fontId="36" fillId="14" borderId="0" xfId="0" quotePrefix="1" applyFont="1" applyFill="1" applyAlignment="1">
      <alignment horizontal="left" vertical="top" wrapText="1"/>
    </xf>
    <xf numFmtId="0" fontId="36" fillId="14" borderId="0" xfId="0" applyFont="1" applyFill="1" applyAlignment="1">
      <alignment horizontal="right" vertical="top" wrapText="1"/>
    </xf>
    <xf numFmtId="0" fontId="36" fillId="14" borderId="0" xfId="0" quotePrefix="1" applyFont="1" applyFill="1" applyAlignment="1">
      <alignment vertical="top" wrapText="1"/>
    </xf>
    <xf numFmtId="0" fontId="43" fillId="14" borderId="0" xfId="0" applyFont="1" applyFill="1" applyAlignment="1">
      <alignment horizontal="left" vertical="top"/>
    </xf>
    <xf numFmtId="0" fontId="46" fillId="14" borderId="0" xfId="0" applyFont="1" applyFill="1"/>
    <xf numFmtId="0" fontId="47" fillId="14" borderId="0" xfId="0" applyFont="1" applyFill="1" applyAlignment="1">
      <alignment horizontal="right"/>
    </xf>
    <xf numFmtId="0" fontId="48" fillId="14" borderId="0" xfId="0" applyFont="1" applyFill="1" applyAlignment="1">
      <alignment horizontal="right"/>
    </xf>
    <xf numFmtId="0" fontId="48" fillId="14" borderId="0" xfId="0" applyFont="1" applyFill="1" applyAlignment="1">
      <alignment horizontal="right" vertical="top"/>
    </xf>
    <xf numFmtId="0" fontId="49" fillId="14" borderId="0" xfId="0" applyFont="1" applyFill="1"/>
    <xf numFmtId="0" fontId="48" fillId="14" borderId="0" xfId="0" applyFont="1" applyFill="1"/>
    <xf numFmtId="0" fontId="48" fillId="14" borderId="0" xfId="0" applyFont="1" applyFill="1" applyAlignment="1">
      <alignment vertical="top"/>
    </xf>
    <xf numFmtId="0" fontId="50" fillId="0" borderId="0" xfId="0" applyFont="1"/>
    <xf numFmtId="0" fontId="39" fillId="14" borderId="0" xfId="0" applyFont="1" applyFill="1" applyAlignment="1">
      <alignment vertical="top" wrapText="1"/>
    </xf>
    <xf numFmtId="0" fontId="42" fillId="14" borderId="0" xfId="13" applyFont="1" applyFill="1" applyBorder="1" applyAlignment="1" applyProtection="1">
      <alignment horizontal="center" vertical="top" wrapText="1"/>
    </xf>
    <xf numFmtId="0" fontId="53" fillId="14" borderId="0" xfId="99" applyFont="1" applyFill="1" applyAlignment="1">
      <alignment horizontal="left" vertical="center"/>
    </xf>
    <xf numFmtId="0" fontId="55" fillId="14" borderId="0" xfId="13" quotePrefix="1" applyFont="1" applyFill="1" applyBorder="1" applyAlignment="1" applyProtection="1">
      <alignment horizontal="left" vertical="top" wrapText="1"/>
    </xf>
    <xf numFmtId="173" fontId="2" fillId="0" borderId="0" xfId="99" applyNumberFormat="1"/>
    <xf numFmtId="0" fontId="3" fillId="0" borderId="0" xfId="21"/>
    <xf numFmtId="17" fontId="0" fillId="0" borderId="0" xfId="0" applyNumberFormat="1"/>
    <xf numFmtId="0" fontId="3" fillId="0" borderId="0" xfId="0" quotePrefix="1" applyFont="1" applyAlignment="1">
      <alignment horizontal="left"/>
    </xf>
    <xf numFmtId="0" fontId="0" fillId="14" borderId="0" xfId="0" applyFill="1"/>
    <xf numFmtId="0" fontId="56" fillId="14" borderId="0" xfId="0" applyFont="1" applyFill="1"/>
    <xf numFmtId="0" fontId="59" fillId="14" borderId="0" xfId="0" applyFont="1" applyFill="1"/>
    <xf numFmtId="0" fontId="36" fillId="14" borderId="5" xfId="0" applyFont="1" applyFill="1" applyBorder="1"/>
    <xf numFmtId="0" fontId="36" fillId="14" borderId="15" xfId="0" applyFont="1" applyFill="1" applyBorder="1"/>
    <xf numFmtId="0" fontId="36" fillId="14" borderId="16" xfId="0" applyFont="1" applyFill="1" applyBorder="1"/>
    <xf numFmtId="0" fontId="60" fillId="14" borderId="17" xfId="0" applyFont="1" applyFill="1" applyBorder="1" applyAlignment="1">
      <alignment horizontal="right"/>
    </xf>
    <xf numFmtId="0" fontId="61" fillId="14" borderId="0" xfId="0" applyFont="1" applyFill="1"/>
    <xf numFmtId="0" fontId="62" fillId="14" borderId="5" xfId="14" applyFont="1" applyFill="1" applyBorder="1"/>
    <xf numFmtId="0" fontId="36" fillId="14" borderId="5" xfId="11" applyFont="1" applyFill="1" applyBorder="1">
      <alignment horizontal="left" indent="2"/>
    </xf>
    <xf numFmtId="0" fontId="60" fillId="14" borderId="0" xfId="0" applyFont="1" applyFill="1" applyAlignment="1">
      <alignment horizontal="center"/>
    </xf>
    <xf numFmtId="0" fontId="60" fillId="14" borderId="0" xfId="0" applyFont="1" applyFill="1"/>
    <xf numFmtId="170" fontId="36" fillId="16" borderId="2" xfId="3" applyFont="1" applyFill="1">
      <alignment horizontal="center"/>
    </xf>
    <xf numFmtId="170" fontId="36" fillId="17" borderId="2" xfId="3" applyFont="1" applyFill="1">
      <alignment horizontal="center"/>
    </xf>
    <xf numFmtId="0" fontId="38" fillId="14" borderId="0" xfId="0" applyFont="1" applyFill="1" applyAlignment="1">
      <alignment horizontal="center"/>
    </xf>
    <xf numFmtId="0" fontId="38" fillId="14" borderId="15" xfId="0" applyFont="1" applyFill="1" applyBorder="1" applyAlignment="1">
      <alignment horizontal="center"/>
    </xf>
    <xf numFmtId="0" fontId="38" fillId="14" borderId="5" xfId="0" applyFont="1" applyFill="1" applyBorder="1" applyAlignment="1">
      <alignment horizontal="center"/>
    </xf>
    <xf numFmtId="0" fontId="63" fillId="14" borderId="0" xfId="0" applyFont="1" applyFill="1" applyAlignment="1">
      <alignment horizontal="left" vertical="top"/>
    </xf>
    <xf numFmtId="0" fontId="36" fillId="14" borderId="0" xfId="0" applyFont="1" applyFill="1" applyAlignment="1">
      <alignment horizontal="centerContinuous"/>
    </xf>
    <xf numFmtId="0" fontId="36" fillId="14" borderId="0" xfId="0" applyFont="1" applyFill="1" applyAlignment="1">
      <alignment horizontal="center"/>
    </xf>
    <xf numFmtId="0" fontId="64" fillId="14" borderId="0" xfId="0" applyFont="1" applyFill="1" applyAlignment="1">
      <alignment vertical="top"/>
    </xf>
    <xf numFmtId="0" fontId="41" fillId="14" borderId="0" xfId="13" applyFont="1" applyFill="1" applyAlignment="1" applyProtection="1"/>
    <xf numFmtId="0" fontId="62" fillId="14" borderId="0" xfId="0" applyFont="1" applyFill="1"/>
    <xf numFmtId="170" fontId="36" fillId="14" borderId="2" xfId="0" applyNumberFormat="1" applyFont="1" applyFill="1" applyBorder="1" applyAlignment="1">
      <alignment horizontal="center"/>
    </xf>
    <xf numFmtId="0" fontId="65" fillId="14" borderId="0" xfId="0" applyFont="1" applyFill="1" applyAlignment="1">
      <alignment vertical="top"/>
    </xf>
    <xf numFmtId="2" fontId="36" fillId="10" borderId="2" xfId="3" applyNumberFormat="1" applyFont="1">
      <alignment horizontal="center"/>
    </xf>
    <xf numFmtId="0" fontId="36" fillId="14" borderId="0" xfId="0" applyFont="1" applyFill="1" applyAlignment="1">
      <alignment horizontal="center" vertical="top"/>
    </xf>
    <xf numFmtId="0" fontId="36" fillId="14" borderId="0" xfId="0" applyFont="1" applyFill="1" applyAlignment="1">
      <alignment horizontal="center" vertical="center"/>
    </xf>
    <xf numFmtId="0" fontId="36" fillId="14" borderId="0" xfId="0" applyFont="1" applyFill="1" applyAlignment="1">
      <alignment horizontal="left"/>
    </xf>
    <xf numFmtId="0" fontId="58" fillId="14" borderId="0" xfId="13" applyFont="1" applyFill="1" applyAlignment="1" applyProtection="1"/>
    <xf numFmtId="170" fontId="36" fillId="14" borderId="0" xfId="0" applyNumberFormat="1" applyFont="1" applyFill="1" applyAlignment="1">
      <alignment horizontal="center"/>
    </xf>
    <xf numFmtId="0" fontId="63" fillId="14" borderId="0" xfId="0" applyFont="1" applyFill="1" applyAlignment="1">
      <alignment vertical="top"/>
    </xf>
    <xf numFmtId="0" fontId="67" fillId="10" borderId="28" xfId="0" applyFont="1" applyFill="1" applyBorder="1" applyAlignment="1">
      <alignment horizontal="center" vertical="top"/>
    </xf>
    <xf numFmtId="0" fontId="68" fillId="14" borderId="0" xfId="0" applyFont="1" applyFill="1" applyAlignment="1">
      <alignment horizontal="center"/>
    </xf>
    <xf numFmtId="0" fontId="46" fillId="14" borderId="0" xfId="0" applyFont="1" applyFill="1" applyAlignment="1">
      <alignment horizontal="left" vertical="center"/>
    </xf>
    <xf numFmtId="0" fontId="46" fillId="14" borderId="0" xfId="0" applyFont="1" applyFill="1" applyAlignment="1">
      <alignment vertical="center"/>
    </xf>
    <xf numFmtId="0" fontId="46" fillId="14" borderId="0" xfId="0" applyFont="1" applyFill="1" applyAlignment="1">
      <alignment horizontal="center"/>
    </xf>
    <xf numFmtId="0" fontId="55" fillId="14" borderId="0" xfId="13" applyFont="1" applyFill="1" applyAlignment="1" applyProtection="1"/>
    <xf numFmtId="0" fontId="46" fillId="13" borderId="9" xfId="0" applyFont="1" applyFill="1" applyBorder="1"/>
    <xf numFmtId="0" fontId="46" fillId="13" borderId="0" xfId="0" applyFont="1" applyFill="1"/>
    <xf numFmtId="0" fontId="46" fillId="13" borderId="0" xfId="0" applyFont="1" applyFill="1" applyAlignment="1">
      <alignment horizontal="center"/>
    </xf>
    <xf numFmtId="0" fontId="46" fillId="13" borderId="10" xfId="0" applyFont="1" applyFill="1" applyBorder="1" applyAlignment="1">
      <alignment horizontal="center"/>
    </xf>
    <xf numFmtId="0" fontId="48" fillId="14" borderId="0" xfId="0" applyFont="1" applyFill="1" applyAlignment="1">
      <alignment horizontal="center" vertical="center"/>
    </xf>
    <xf numFmtId="0" fontId="46" fillId="14" borderId="0" xfId="0" applyFont="1" applyFill="1" applyAlignment="1">
      <alignment horizontal="left"/>
    </xf>
    <xf numFmtId="0" fontId="69" fillId="14" borderId="0" xfId="0" applyFont="1" applyFill="1" applyAlignment="1">
      <alignment horizontal="center"/>
    </xf>
    <xf numFmtId="0" fontId="74" fillId="14" borderId="0" xfId="0" applyFont="1" applyFill="1" applyAlignment="1">
      <alignment horizontal="center"/>
    </xf>
    <xf numFmtId="0" fontId="72" fillId="14" borderId="0" xfId="0" applyFont="1" applyFill="1"/>
    <xf numFmtId="0" fontId="50" fillId="14" borderId="0" xfId="0" applyFont="1" applyFill="1" applyAlignment="1">
      <alignment horizontal="center"/>
    </xf>
    <xf numFmtId="170" fontId="46" fillId="14" borderId="0" xfId="0" applyNumberFormat="1" applyFont="1" applyFill="1" applyAlignment="1">
      <alignment horizontal="center"/>
    </xf>
    <xf numFmtId="0" fontId="73" fillId="14" borderId="0" xfId="0" applyFont="1" applyFill="1" applyAlignment="1">
      <alignment horizontal="left" vertical="center"/>
    </xf>
    <xf numFmtId="170" fontId="46" fillId="14" borderId="0" xfId="0" applyNumberFormat="1" applyFont="1" applyFill="1" applyAlignment="1">
      <alignment horizontal="right"/>
    </xf>
    <xf numFmtId="170" fontId="46" fillId="14" borderId="0" xfId="0" applyNumberFormat="1" applyFont="1" applyFill="1"/>
    <xf numFmtId="0" fontId="46" fillId="14" borderId="6" xfId="0" applyFont="1" applyFill="1" applyBorder="1" applyAlignment="1">
      <alignment horizontal="center"/>
    </xf>
    <xf numFmtId="0" fontId="46" fillId="14" borderId="7" xfId="0" applyFont="1" applyFill="1" applyBorder="1" applyAlignment="1">
      <alignment horizontal="center"/>
    </xf>
    <xf numFmtId="0" fontId="46" fillId="14" borderId="9" xfId="0" applyFont="1" applyFill="1" applyBorder="1" applyAlignment="1">
      <alignment horizontal="center"/>
    </xf>
    <xf numFmtId="0" fontId="46" fillId="14" borderId="9" xfId="0" applyFont="1" applyFill="1" applyBorder="1" applyAlignment="1">
      <alignment horizontal="left" vertical="center"/>
    </xf>
    <xf numFmtId="0" fontId="50" fillId="14" borderId="0" xfId="0" applyFont="1" applyFill="1"/>
    <xf numFmtId="0" fontId="46" fillId="14" borderId="11" xfId="0" applyFont="1" applyFill="1" applyBorder="1" applyAlignment="1">
      <alignment horizontal="center"/>
    </xf>
    <xf numFmtId="0" fontId="46" fillId="14" borderId="12" xfId="0" applyFont="1" applyFill="1" applyBorder="1" applyAlignment="1">
      <alignment horizontal="left"/>
    </xf>
    <xf numFmtId="0" fontId="46" fillId="14" borderId="12" xfId="0" applyFont="1" applyFill="1" applyBorder="1" applyAlignment="1">
      <alignment horizontal="center"/>
    </xf>
    <xf numFmtId="0" fontId="3" fillId="14" borderId="0" xfId="0" applyFont="1" applyFill="1" applyAlignment="1">
      <alignment horizontal="center"/>
    </xf>
    <xf numFmtId="0" fontId="0" fillId="14" borderId="0" xfId="0" applyFill="1" applyAlignment="1">
      <alignment horizontal="center"/>
    </xf>
    <xf numFmtId="0" fontId="71" fillId="14" borderId="0" xfId="13" applyFont="1" applyFill="1" applyAlignment="1" applyProtection="1"/>
    <xf numFmtId="0" fontId="70" fillId="14" borderId="0" xfId="0" applyFont="1" applyFill="1" applyAlignment="1">
      <alignment horizontal="center"/>
    </xf>
    <xf numFmtId="0" fontId="35" fillId="14" borderId="0" xfId="0" applyFont="1" applyFill="1" applyAlignment="1">
      <alignment horizontal="center"/>
    </xf>
    <xf numFmtId="0" fontId="45" fillId="13" borderId="10" xfId="0" applyFont="1" applyFill="1" applyBorder="1" applyAlignment="1">
      <alignment horizontal="left" vertical="center" wrapText="1"/>
    </xf>
    <xf numFmtId="0" fontId="46" fillId="13" borderId="9" xfId="0" applyFont="1" applyFill="1" applyBorder="1" applyAlignment="1">
      <alignment horizontal="left" vertical="center" wrapText="1"/>
    </xf>
    <xf numFmtId="0" fontId="46" fillId="13" borderId="0" xfId="0" applyFont="1" applyFill="1" applyAlignment="1">
      <alignment horizontal="left" vertical="center" wrapText="1"/>
    </xf>
    <xf numFmtId="9" fontId="46" fillId="13" borderId="10" xfId="86" applyFont="1" applyFill="1" applyBorder="1" applyAlignment="1">
      <alignment horizontal="center" vertical="center"/>
    </xf>
    <xf numFmtId="9" fontId="46" fillId="13" borderId="13" xfId="86" applyFont="1" applyFill="1" applyBorder="1" applyAlignment="1">
      <alignment horizontal="center" vertical="center"/>
    </xf>
    <xf numFmtId="172" fontId="48" fillId="10" borderId="2" xfId="86" applyNumberFormat="1" applyFont="1" applyFill="1" applyBorder="1" applyAlignment="1">
      <alignment horizontal="center"/>
    </xf>
    <xf numFmtId="0" fontId="48" fillId="14" borderId="0" xfId="0" applyFont="1" applyFill="1" applyAlignment="1">
      <alignment horizontal="center" vertical="top" wrapText="1"/>
    </xf>
    <xf numFmtId="170" fontId="48" fillId="10" borderId="24" xfId="0" applyNumberFormat="1" applyFont="1" applyFill="1" applyBorder="1" applyAlignment="1">
      <alignment horizontal="center"/>
    </xf>
    <xf numFmtId="0" fontId="67" fillId="10" borderId="2" xfId="0" applyFont="1" applyFill="1" applyBorder="1" applyAlignment="1">
      <alignment horizontal="center" vertical="top" wrapText="1"/>
    </xf>
    <xf numFmtId="0" fontId="48" fillId="10" borderId="2" xfId="0" applyFont="1" applyFill="1" applyBorder="1" applyAlignment="1">
      <alignment horizontal="center" vertical="center" wrapText="1"/>
    </xf>
    <xf numFmtId="0" fontId="46" fillId="14" borderId="0" xfId="0" applyFont="1" applyFill="1" applyAlignment="1">
      <alignment horizontal="center" vertical="center"/>
    </xf>
    <xf numFmtId="0" fontId="48" fillId="10" borderId="14" xfId="0" applyFont="1" applyFill="1" applyBorder="1" applyAlignment="1">
      <alignment horizontal="center" vertical="center"/>
    </xf>
    <xf numFmtId="0" fontId="46" fillId="14" borderId="0" xfId="0" applyFont="1" applyFill="1" applyAlignment="1">
      <alignment horizontal="center" vertical="center" wrapText="1"/>
    </xf>
    <xf numFmtId="0" fontId="48" fillId="10" borderId="14" xfId="0" applyFont="1" applyFill="1" applyBorder="1" applyAlignment="1">
      <alignment horizontal="center" vertical="center" wrapText="1"/>
    </xf>
    <xf numFmtId="0" fontId="48" fillId="10" borderId="2" xfId="0" applyFont="1" applyFill="1" applyBorder="1" applyAlignment="1">
      <alignment horizontal="center" vertical="top" wrapText="1"/>
    </xf>
    <xf numFmtId="170" fontId="48" fillId="10" borderId="2" xfId="0" applyNumberFormat="1" applyFont="1" applyFill="1" applyBorder="1" applyAlignment="1">
      <alignment horizontal="center" vertical="center" wrapText="1"/>
    </xf>
    <xf numFmtId="0" fontId="51" fillId="14" borderId="9" xfId="0" applyFont="1" applyFill="1" applyBorder="1" applyAlignment="1">
      <alignment horizontal="center" vertical="center"/>
    </xf>
    <xf numFmtId="0" fontId="46" fillId="14" borderId="22" xfId="0" applyFont="1" applyFill="1" applyBorder="1" applyAlignment="1">
      <alignment horizontal="center"/>
    </xf>
    <xf numFmtId="0" fontId="45" fillId="14" borderId="11" xfId="0" applyFont="1" applyFill="1" applyBorder="1" applyAlignment="1">
      <alignment horizontal="center"/>
    </xf>
    <xf numFmtId="0" fontId="3" fillId="14" borderId="0" xfId="0" applyFont="1" applyFill="1"/>
    <xf numFmtId="0" fontId="75" fillId="14" borderId="0" xfId="0" applyFont="1" applyFill="1" applyAlignment="1">
      <alignment vertical="top"/>
    </xf>
    <xf numFmtId="0" fontId="45" fillId="14" borderId="0" xfId="0" applyFont="1" applyFill="1"/>
    <xf numFmtId="170" fontId="36" fillId="14" borderId="2" xfId="3" applyFont="1" applyFill="1">
      <alignment horizontal="center"/>
    </xf>
    <xf numFmtId="169" fontId="36" fillId="14" borderId="2" xfId="5" applyFont="1" applyFill="1">
      <alignment horizontal="center"/>
    </xf>
    <xf numFmtId="0" fontId="36" fillId="14" borderId="15" xfId="0" applyFont="1" applyFill="1" applyBorder="1" applyAlignment="1">
      <alignment horizontal="center"/>
    </xf>
    <xf numFmtId="0" fontId="36" fillId="14" borderId="17" xfId="0" applyFont="1" applyFill="1" applyBorder="1"/>
    <xf numFmtId="0" fontId="36" fillId="14" borderId="17" xfId="0" applyFont="1" applyFill="1" applyBorder="1" applyAlignment="1">
      <alignment horizontal="center"/>
    </xf>
    <xf numFmtId="0" fontId="36" fillId="14" borderId="18" xfId="0" applyFont="1" applyFill="1" applyBorder="1" applyAlignment="1">
      <alignment horizontal="center"/>
    </xf>
    <xf numFmtId="0" fontId="77" fillId="14" borderId="0" xfId="0" applyFont="1" applyFill="1"/>
    <xf numFmtId="0" fontId="78" fillId="14" borderId="0" xfId="13" applyFont="1" applyFill="1" applyAlignment="1" applyProtection="1"/>
    <xf numFmtId="0" fontId="77" fillId="14" borderId="0" xfId="16" applyFont="1" applyFill="1">
      <alignment horizontal="center" vertical="top"/>
    </xf>
    <xf numFmtId="170" fontId="36" fillId="10" borderId="2" xfId="3" applyFont="1">
      <alignment horizontal="center"/>
    </xf>
    <xf numFmtId="0" fontId="75" fillId="14" borderId="0" xfId="18" applyFont="1" applyFill="1">
      <alignment vertical="top"/>
    </xf>
    <xf numFmtId="169" fontId="36" fillId="14" borderId="0" xfId="0" applyNumberFormat="1" applyFont="1" applyFill="1" applyAlignment="1">
      <alignment horizontal="center"/>
    </xf>
    <xf numFmtId="9" fontId="36" fillId="14" borderId="0" xfId="86" applyFont="1" applyFill="1" applyBorder="1" applyAlignment="1">
      <alignment horizontal="center"/>
    </xf>
    <xf numFmtId="0" fontId="45" fillId="14" borderId="0" xfId="16" applyFont="1" applyFill="1">
      <alignment horizontal="center" vertical="top"/>
    </xf>
    <xf numFmtId="0" fontId="36" fillId="14" borderId="0" xfId="16" applyFont="1" applyFill="1">
      <alignment horizontal="center" vertical="top"/>
    </xf>
    <xf numFmtId="0" fontId="45" fillId="10" borderId="28" xfId="16" applyFont="1" applyFill="1" applyBorder="1">
      <alignment horizontal="center" vertical="top"/>
    </xf>
    <xf numFmtId="0" fontId="45" fillId="10" borderId="27" xfId="16" applyFont="1" applyFill="1" applyBorder="1">
      <alignment horizontal="center" vertical="top"/>
    </xf>
    <xf numFmtId="0" fontId="67" fillId="14" borderId="0" xfId="0" applyFont="1" applyFill="1" applyAlignment="1">
      <alignment horizontal="center"/>
    </xf>
    <xf numFmtId="0" fontId="67" fillId="14" borderId="0" xfId="0" applyFont="1" applyFill="1" applyAlignment="1">
      <alignment horizontal="center" wrapText="1"/>
    </xf>
    <xf numFmtId="0" fontId="36" fillId="14" borderId="20" xfId="0" applyFont="1" applyFill="1" applyBorder="1" applyAlignment="1">
      <alignment horizontal="center"/>
    </xf>
    <xf numFmtId="0" fontId="45" fillId="14" borderId="0" xfId="14" applyFont="1" applyFill="1"/>
    <xf numFmtId="1" fontId="36" fillId="14" borderId="2" xfId="0" applyNumberFormat="1" applyFont="1" applyFill="1" applyBorder="1" applyAlignment="1">
      <alignment horizontal="center"/>
    </xf>
    <xf numFmtId="0" fontId="45" fillId="10" borderId="28" xfId="16" applyFont="1" applyFill="1" applyBorder="1" applyAlignment="1">
      <alignment horizontal="center"/>
    </xf>
    <xf numFmtId="0" fontId="56" fillId="14" borderId="0" xfId="0" applyFont="1" applyFill="1" applyAlignment="1">
      <alignment horizontal="centerContinuous"/>
    </xf>
    <xf numFmtId="0" fontId="66" fillId="14" borderId="0" xfId="0" applyFont="1" applyFill="1"/>
    <xf numFmtId="0" fontId="83" fillId="14" borderId="0" xfId="0" quotePrefix="1" applyFont="1" applyFill="1" applyAlignment="1">
      <alignment horizontal="centerContinuous"/>
    </xf>
    <xf numFmtId="0" fontId="57" fillId="14" borderId="0" xfId="0" applyFont="1" applyFill="1"/>
    <xf numFmtId="0" fontId="45" fillId="14" borderId="0" xfId="0" applyFont="1" applyFill="1" applyAlignment="1">
      <alignment horizontal="left" vertical="top"/>
    </xf>
    <xf numFmtId="0" fontId="39" fillId="14" borderId="0" xfId="0" applyFont="1" applyFill="1" applyAlignment="1">
      <alignment horizontal="left"/>
    </xf>
    <xf numFmtId="0" fontId="85" fillId="14" borderId="0" xfId="0" applyFont="1" applyFill="1" applyAlignment="1">
      <alignment horizontal="left" vertical="top"/>
    </xf>
    <xf numFmtId="0" fontId="81" fillId="14" borderId="0" xfId="0" applyFont="1" applyFill="1" applyAlignment="1">
      <alignment vertical="top"/>
    </xf>
    <xf numFmtId="0" fontId="38" fillId="14" borderId="0" xfId="0" applyFont="1" applyFill="1" applyAlignment="1">
      <alignment horizontal="left" vertical="top" wrapText="1"/>
    </xf>
    <xf numFmtId="0" fontId="38" fillId="14" borderId="0" xfId="0" applyFont="1" applyFill="1" applyAlignment="1">
      <alignment horizontal="left" vertical="top"/>
    </xf>
    <xf numFmtId="0" fontId="67" fillId="14" borderId="0" xfId="0" applyFont="1" applyFill="1" applyAlignment="1">
      <alignment horizontal="left" vertical="top"/>
    </xf>
    <xf numFmtId="0" fontId="81" fillId="14" borderId="0" xfId="0" applyFont="1" applyFill="1" applyAlignment="1">
      <alignment horizontal="left" vertical="top"/>
    </xf>
    <xf numFmtId="0" fontId="67" fillId="10" borderId="2" xfId="0" applyFont="1" applyFill="1" applyBorder="1"/>
    <xf numFmtId="0" fontId="67" fillId="10" borderId="2" xfId="0" applyFont="1" applyFill="1" applyBorder="1" applyAlignment="1">
      <alignment horizontal="center"/>
    </xf>
    <xf numFmtId="0" fontId="86" fillId="15" borderId="19" xfId="0" applyFont="1" applyFill="1" applyBorder="1"/>
    <xf numFmtId="0" fontId="86" fillId="15" borderId="20" xfId="0" applyFont="1" applyFill="1" applyBorder="1"/>
    <xf numFmtId="0" fontId="45" fillId="14" borderId="16" xfId="0" applyFont="1" applyFill="1" applyBorder="1"/>
    <xf numFmtId="0" fontId="45" fillId="14" borderId="0" xfId="0" applyFont="1" applyFill="1" applyAlignment="1">
      <alignment vertical="center"/>
    </xf>
    <xf numFmtId="0" fontId="67" fillId="10" borderId="27" xfId="0" applyFont="1" applyFill="1" applyBorder="1" applyAlignment="1">
      <alignment horizontal="center" vertical="top" wrapText="1"/>
    </xf>
    <xf numFmtId="0" fontId="46" fillId="14" borderId="0" xfId="11" applyFont="1" applyFill="1" applyAlignment="1"/>
    <xf numFmtId="0" fontId="45" fillId="14" borderId="0" xfId="15" applyFont="1" applyFill="1" applyAlignment="1"/>
    <xf numFmtId="0" fontId="45" fillId="14" borderId="0" xfId="0" applyFont="1" applyFill="1" applyAlignment="1">
      <alignment horizontal="right"/>
    </xf>
    <xf numFmtId="0" fontId="45" fillId="14" borderId="0" xfId="0" quotePrefix="1" applyFont="1" applyFill="1" applyAlignment="1">
      <alignment horizontal="right"/>
    </xf>
    <xf numFmtId="0" fontId="67" fillId="14" borderId="0" xfId="0" applyFont="1" applyFill="1" applyAlignment="1">
      <alignment vertical="top"/>
    </xf>
    <xf numFmtId="170" fontId="46" fillId="0" borderId="2" xfId="0" applyNumberFormat="1" applyFont="1" applyBorder="1" applyAlignment="1" applyProtection="1">
      <alignment horizontal="center"/>
      <protection locked="0"/>
    </xf>
    <xf numFmtId="0" fontId="46" fillId="0" borderId="2" xfId="0" applyFont="1" applyBorder="1" applyProtection="1">
      <protection locked="0"/>
    </xf>
    <xf numFmtId="169" fontId="36" fillId="0" borderId="2" xfId="5" applyFont="1" applyProtection="1">
      <alignment horizontal="center"/>
      <protection locked="0"/>
    </xf>
    <xf numFmtId="0" fontId="45" fillId="14" borderId="0" xfId="15" applyFont="1" applyFill="1" applyAlignment="1" applyProtection="1">
      <protection locked="0"/>
    </xf>
    <xf numFmtId="0" fontId="46" fillId="14" borderId="9" xfId="0" applyFont="1" applyFill="1" applyBorder="1" applyAlignment="1" applyProtection="1">
      <alignment horizontal="center"/>
      <protection locked="0"/>
    </xf>
    <xf numFmtId="0" fontId="46" fillId="14" borderId="11" xfId="0" applyFont="1" applyFill="1" applyBorder="1" applyAlignment="1" applyProtection="1">
      <alignment horizontal="center"/>
      <protection locked="0"/>
    </xf>
    <xf numFmtId="174" fontId="36" fillId="0" borderId="2" xfId="0" applyNumberFormat="1" applyFont="1" applyBorder="1" applyAlignment="1" applyProtection="1">
      <alignment horizontal="center"/>
      <protection locked="0"/>
    </xf>
    <xf numFmtId="2" fontId="36" fillId="14" borderId="0" xfId="0" applyNumberFormat="1" applyFont="1" applyFill="1" applyAlignment="1">
      <alignment horizontal="center"/>
    </xf>
    <xf numFmtId="2" fontId="36" fillId="14" borderId="20" xfId="0" applyNumberFormat="1" applyFont="1" applyFill="1" applyBorder="1" applyAlignment="1">
      <alignment horizontal="center"/>
    </xf>
    <xf numFmtId="174" fontId="36" fillId="14" borderId="0" xfId="0" applyNumberFormat="1" applyFont="1" applyFill="1" applyAlignment="1">
      <alignment horizontal="center"/>
    </xf>
    <xf numFmtId="174" fontId="36" fillId="14" borderId="0" xfId="0" quotePrefix="1" applyNumberFormat="1" applyFont="1" applyFill="1" applyAlignment="1">
      <alignment horizontal="center"/>
    </xf>
    <xf numFmtId="0" fontId="62" fillId="14" borderId="0" xfId="0" applyFont="1" applyFill="1" applyAlignment="1">
      <alignment horizontal="center"/>
    </xf>
    <xf numFmtId="2" fontId="62" fillId="14" borderId="0" xfId="0" applyNumberFormat="1" applyFont="1" applyFill="1" applyAlignment="1">
      <alignment horizontal="center"/>
    </xf>
    <xf numFmtId="170" fontId="36" fillId="14" borderId="2" xfId="7" applyFont="1" applyFill="1">
      <alignment horizontal="center"/>
    </xf>
    <xf numFmtId="2" fontId="40" fillId="14" borderId="0" xfId="16" applyNumberFormat="1" applyFont="1" applyFill="1" applyAlignment="1">
      <alignment horizontal="center"/>
    </xf>
    <xf numFmtId="0" fontId="40" fillId="14" borderId="0" xfId="16" applyFont="1" applyFill="1" applyAlignment="1">
      <alignment horizontal="center"/>
    </xf>
    <xf numFmtId="170" fontId="40" fillId="14" borderId="0" xfId="16" applyNumberFormat="1" applyFont="1" applyFill="1" applyAlignment="1">
      <alignment horizontal="center"/>
    </xf>
    <xf numFmtId="2" fontId="36" fillId="14" borderId="0" xfId="11" applyNumberFormat="1" applyFont="1" applyFill="1" applyAlignment="1">
      <alignment horizontal="center"/>
    </xf>
    <xf numFmtId="0" fontId="36" fillId="14" borderId="0" xfId="11" applyFont="1" applyFill="1" applyAlignment="1">
      <alignment horizontal="center"/>
    </xf>
    <xf numFmtId="169" fontId="36" fillId="14" borderId="0" xfId="5" applyFont="1" applyFill="1" applyBorder="1">
      <alignment horizontal="center"/>
    </xf>
    <xf numFmtId="2" fontId="60" fillId="14" borderId="0" xfId="0" applyNumberFormat="1" applyFont="1" applyFill="1" applyAlignment="1">
      <alignment horizontal="center"/>
    </xf>
    <xf numFmtId="2" fontId="36" fillId="14" borderId="0" xfId="0" applyNumberFormat="1" applyFont="1" applyFill="1"/>
    <xf numFmtId="2" fontId="46" fillId="10" borderId="2" xfId="0" applyNumberFormat="1" applyFont="1" applyFill="1" applyBorder="1" applyAlignment="1">
      <alignment horizontal="center"/>
    </xf>
    <xf numFmtId="2" fontId="48" fillId="10" borderId="2" xfId="86" applyNumberFormat="1" applyFont="1" applyFill="1" applyBorder="1" applyAlignment="1">
      <alignment horizontal="center"/>
    </xf>
    <xf numFmtId="2" fontId="46" fillId="14" borderId="0" xfId="0" applyNumberFormat="1" applyFont="1" applyFill="1" applyAlignment="1">
      <alignment horizontal="center"/>
    </xf>
    <xf numFmtId="174" fontId="46" fillId="14" borderId="0" xfId="0" applyNumberFormat="1" applyFont="1" applyFill="1" applyAlignment="1">
      <alignment horizontal="center"/>
    </xf>
    <xf numFmtId="174" fontId="46" fillId="10" borderId="24" xfId="0" applyNumberFormat="1" applyFont="1" applyFill="1" applyBorder="1" applyAlignment="1">
      <alignment horizontal="center"/>
    </xf>
    <xf numFmtId="174" fontId="46" fillId="10" borderId="29" xfId="0" applyNumberFormat="1" applyFont="1" applyFill="1" applyBorder="1" applyAlignment="1">
      <alignment horizontal="center"/>
    </xf>
    <xf numFmtId="2" fontId="46" fillId="10" borderId="24" xfId="0" applyNumberFormat="1" applyFont="1" applyFill="1" applyBorder="1" applyAlignment="1">
      <alignment horizontal="center"/>
    </xf>
    <xf numFmtId="174" fontId="36" fillId="14" borderId="0" xfId="0" applyNumberFormat="1" applyFont="1" applyFill="1" applyAlignment="1" applyProtection="1">
      <alignment horizontal="center"/>
      <protection locked="0"/>
    </xf>
    <xf numFmtId="2" fontId="36" fillId="10" borderId="2" xfId="0" applyNumberFormat="1" applyFont="1" applyFill="1" applyBorder="1" applyAlignment="1">
      <alignment horizontal="center" vertical="center"/>
    </xf>
    <xf numFmtId="0" fontId="36" fillId="21" borderId="0" xfId="0" applyFont="1" applyFill="1" applyAlignment="1">
      <alignment horizontal="center"/>
    </xf>
    <xf numFmtId="0" fontId="70" fillId="22" borderId="0" xfId="0" applyFont="1" applyFill="1" applyAlignment="1">
      <alignment horizontal="center"/>
    </xf>
    <xf numFmtId="174" fontId="36" fillId="22" borderId="2" xfId="0" applyNumberFormat="1" applyFont="1" applyFill="1" applyBorder="1" applyAlignment="1" applyProtection="1">
      <alignment horizontal="center"/>
      <protection locked="0"/>
    </xf>
    <xf numFmtId="174" fontId="36" fillId="21" borderId="2" xfId="0" applyNumberFormat="1" applyFont="1" applyFill="1" applyBorder="1" applyAlignment="1" applyProtection="1">
      <alignment horizontal="center"/>
      <protection locked="0"/>
    </xf>
    <xf numFmtId="174" fontId="36" fillId="20" borderId="2" xfId="0" applyNumberFormat="1" applyFont="1" applyFill="1" applyBorder="1" applyAlignment="1" applyProtection="1">
      <alignment horizontal="center"/>
      <protection locked="0"/>
    </xf>
    <xf numFmtId="0" fontId="36" fillId="20" borderId="0" xfId="0" applyFont="1" applyFill="1" applyAlignment="1">
      <alignment horizontal="center"/>
    </xf>
    <xf numFmtId="169" fontId="36" fillId="22" borderId="2" xfId="5" applyFont="1" applyFill="1" applyProtection="1">
      <alignment horizontal="center"/>
      <protection locked="0"/>
    </xf>
    <xf numFmtId="0" fontId="45" fillId="20" borderId="0" xfId="15" applyFont="1" applyFill="1" applyAlignment="1"/>
    <xf numFmtId="169" fontId="36" fillId="21" borderId="2" xfId="5" applyFont="1" applyFill="1" applyProtection="1">
      <alignment horizontal="center"/>
      <protection locked="0"/>
    </xf>
    <xf numFmtId="0" fontId="36" fillId="18" borderId="0" xfId="0" applyFont="1" applyFill="1" applyAlignment="1">
      <alignment horizontal="center"/>
    </xf>
    <xf numFmtId="0" fontId="46" fillId="19" borderId="0" xfId="11" applyFont="1" applyFill="1" applyAlignment="1"/>
    <xf numFmtId="0" fontId="46" fillId="22" borderId="0" xfId="11" applyFont="1" applyFill="1" applyAlignment="1"/>
    <xf numFmtId="174" fontId="36" fillId="19" borderId="2" xfId="0" applyNumberFormat="1" applyFont="1" applyFill="1" applyBorder="1" applyAlignment="1" applyProtection="1">
      <alignment horizontal="center"/>
      <protection locked="0"/>
    </xf>
    <xf numFmtId="2" fontId="36" fillId="22" borderId="2" xfId="3" applyNumberFormat="1" applyFont="1" applyFill="1">
      <alignment horizontal="center"/>
    </xf>
    <xf numFmtId="9" fontId="36" fillId="22" borderId="0" xfId="86" applyFont="1" applyFill="1" applyBorder="1" applyAlignment="1">
      <alignment horizontal="center"/>
    </xf>
    <xf numFmtId="169" fontId="36" fillId="18" borderId="2" xfId="5" applyFont="1" applyFill="1" applyProtection="1">
      <alignment horizontal="center"/>
      <protection locked="0"/>
    </xf>
    <xf numFmtId="0" fontId="46" fillId="22" borderId="5" xfId="11" applyFont="1" applyFill="1" applyBorder="1">
      <alignment horizontal="left" indent="2"/>
    </xf>
    <xf numFmtId="0" fontId="36" fillId="23" borderId="0" xfId="0" applyFont="1" applyFill="1"/>
    <xf numFmtId="0" fontId="46" fillId="19" borderId="5" xfId="11" applyFont="1" applyFill="1" applyBorder="1">
      <alignment horizontal="left" indent="2"/>
    </xf>
    <xf numFmtId="0" fontId="36" fillId="19" borderId="0" xfId="0" applyFont="1" applyFill="1"/>
    <xf numFmtId="0" fontId="36" fillId="22" borderId="0" xfId="0" applyFont="1" applyFill="1"/>
    <xf numFmtId="0" fontId="36" fillId="22" borderId="5" xfId="0" applyFont="1" applyFill="1" applyBorder="1"/>
    <xf numFmtId="169" fontId="36" fillId="23" borderId="0" xfId="0" applyNumberFormat="1" applyFont="1" applyFill="1" applyAlignment="1">
      <alignment horizontal="center"/>
    </xf>
    <xf numFmtId="17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" fontId="0" fillId="0" borderId="0" xfId="0" applyNumberFormat="1"/>
    <xf numFmtId="0" fontId="45" fillId="10" borderId="2" xfId="0" applyFont="1" applyFill="1" applyBorder="1" applyAlignment="1">
      <alignment horizontal="center" vertical="top" wrapText="1"/>
    </xf>
    <xf numFmtId="0" fontId="45" fillId="10" borderId="14" xfId="0" applyFont="1" applyFill="1" applyBorder="1" applyAlignment="1">
      <alignment horizontal="center" vertical="top" wrapText="1"/>
    </xf>
    <xf numFmtId="0" fontId="36" fillId="14" borderId="2" xfId="0" applyFont="1" applyFill="1" applyBorder="1" applyAlignment="1">
      <alignment horizontal="center" vertical="center"/>
    </xf>
    <xf numFmtId="0" fontId="48" fillId="14" borderId="0" xfId="11" applyFont="1" applyFill="1" applyAlignment="1"/>
    <xf numFmtId="0" fontId="0" fillId="23" borderId="0" xfId="0" applyFill="1"/>
    <xf numFmtId="0" fontId="0" fillId="23" borderId="0" xfId="0" applyFill="1" applyAlignment="1">
      <alignment horizontal="center"/>
    </xf>
    <xf numFmtId="0" fontId="46" fillId="23" borderId="5" xfId="11" applyFont="1" applyFill="1" applyBorder="1">
      <alignment horizontal="left" indent="2"/>
    </xf>
    <xf numFmtId="174" fontId="36" fillId="10" borderId="2" xfId="0" applyNumberFormat="1" applyFont="1" applyFill="1" applyBorder="1" applyAlignment="1" applyProtection="1">
      <alignment horizontal="center"/>
      <protection locked="0"/>
    </xf>
    <xf numFmtId="0" fontId="46" fillId="23" borderId="0" xfId="11" applyFont="1" applyFill="1" applyAlignment="1"/>
    <xf numFmtId="0" fontId="48" fillId="14" borderId="0" xfId="15" applyFont="1" applyFill="1" applyAlignment="1"/>
    <xf numFmtId="0" fontId="52" fillId="15" borderId="0" xfId="3" applyNumberFormat="1" applyFont="1" applyFill="1" applyBorder="1" applyAlignment="1"/>
    <xf numFmtId="0" fontId="36" fillId="23" borderId="0" xfId="0" applyFont="1" applyFill="1" applyAlignment="1">
      <alignment horizontal="center"/>
    </xf>
    <xf numFmtId="0" fontId="45" fillId="23" borderId="0" xfId="0" applyFont="1" applyFill="1" applyAlignment="1">
      <alignment vertical="center"/>
    </xf>
    <xf numFmtId="0" fontId="46" fillId="23" borderId="0" xfId="0" applyFont="1" applyFill="1" applyAlignment="1">
      <alignment horizontal="left" vertical="center"/>
    </xf>
    <xf numFmtId="174" fontId="36" fillId="23" borderId="0" xfId="0" applyNumberFormat="1" applyFont="1" applyFill="1" applyAlignment="1" applyProtection="1">
      <alignment horizontal="center"/>
      <protection locked="0"/>
    </xf>
    <xf numFmtId="0" fontId="39" fillId="23" borderId="0" xfId="0" applyFont="1" applyFill="1"/>
    <xf numFmtId="174" fontId="36" fillId="23" borderId="0" xfId="0" applyNumberFormat="1" applyFont="1" applyFill="1" applyAlignment="1">
      <alignment horizontal="center"/>
    </xf>
    <xf numFmtId="0" fontId="45" fillId="23" borderId="0" xfId="0" applyFont="1" applyFill="1"/>
    <xf numFmtId="0" fontId="46" fillId="23" borderId="0" xfId="0" applyFont="1" applyFill="1" applyAlignment="1">
      <alignment horizontal="left" vertical="center" indent="2"/>
    </xf>
    <xf numFmtId="0" fontId="45" fillId="23" borderId="0" xfId="0" applyFont="1" applyFill="1" applyAlignment="1">
      <alignment wrapText="1"/>
    </xf>
    <xf numFmtId="0" fontId="46" fillId="23" borderId="0" xfId="0" applyFont="1" applyFill="1"/>
    <xf numFmtId="0" fontId="45" fillId="10" borderId="28" xfId="0" applyFont="1" applyFill="1" applyBorder="1" applyAlignment="1">
      <alignment horizontal="center" vertical="top"/>
    </xf>
    <xf numFmtId="0" fontId="36" fillId="14" borderId="17" xfId="0" quotePrefix="1" applyFont="1" applyFill="1" applyBorder="1" applyAlignment="1">
      <alignment horizontal="center"/>
    </xf>
    <xf numFmtId="0" fontId="46" fillId="23" borderId="5" xfId="11" applyFont="1" applyFill="1" applyBorder="1" applyAlignment="1"/>
    <xf numFmtId="0" fontId="48" fillId="14" borderId="0" xfId="0" applyFont="1" applyFill="1" applyAlignment="1">
      <alignment horizontal="center"/>
    </xf>
    <xf numFmtId="0" fontId="48" fillId="14" borderId="15" xfId="0" applyFont="1" applyFill="1" applyBorder="1" applyAlignment="1">
      <alignment horizontal="center"/>
    </xf>
    <xf numFmtId="2" fontId="36" fillId="10" borderId="2" xfId="3" quotePrefix="1" applyNumberFormat="1" applyFont="1">
      <alignment horizontal="center"/>
    </xf>
    <xf numFmtId="9" fontId="36" fillId="14" borderId="15" xfId="86" applyFont="1" applyFill="1" applyBorder="1" applyAlignment="1">
      <alignment horizontal="center"/>
    </xf>
    <xf numFmtId="0" fontId="48" fillId="14" borderId="17" xfId="0" applyFont="1" applyFill="1" applyBorder="1" applyAlignment="1">
      <alignment horizontal="center"/>
    </xf>
    <xf numFmtId="9" fontId="36" fillId="14" borderId="17" xfId="86" applyFont="1" applyFill="1" applyBorder="1" applyAlignment="1">
      <alignment horizontal="center"/>
    </xf>
    <xf numFmtId="0" fontId="46" fillId="14" borderId="15" xfId="0" applyFont="1" applyFill="1" applyBorder="1" applyAlignment="1">
      <alignment horizontal="center"/>
    </xf>
    <xf numFmtId="0" fontId="52" fillId="15" borderId="19" xfId="3" applyNumberFormat="1" applyFont="1" applyFill="1" applyBorder="1" applyAlignment="1"/>
    <xf numFmtId="0" fontId="52" fillId="15" borderId="20" xfId="3" applyNumberFormat="1" applyFont="1" applyFill="1" applyBorder="1" applyAlignment="1"/>
    <xf numFmtId="0" fontId="52" fillId="15" borderId="21" xfId="3" applyNumberFormat="1" applyFont="1" applyFill="1" applyBorder="1" applyAlignment="1"/>
    <xf numFmtId="0" fontId="45" fillId="23" borderId="0" xfId="0" applyFont="1" applyFill="1" applyAlignment="1">
      <alignment vertical="center" wrapText="1"/>
    </xf>
    <xf numFmtId="0" fontId="66" fillId="23" borderId="0" xfId="0" applyFont="1" applyFill="1"/>
    <xf numFmtId="0" fontId="41" fillId="14" borderId="5" xfId="13" applyFont="1" applyFill="1" applyBorder="1" applyAlignment="1" applyProtection="1"/>
    <xf numFmtId="0" fontId="89" fillId="14" borderId="5" xfId="0" applyFont="1" applyFill="1" applyBorder="1" applyAlignment="1">
      <alignment vertical="top"/>
    </xf>
    <xf numFmtId="0" fontId="4" fillId="23" borderId="0" xfId="0" applyFont="1" applyFill="1"/>
    <xf numFmtId="9" fontId="36" fillId="14" borderId="2" xfId="101" applyFont="1" applyFill="1" applyBorder="1" applyAlignment="1">
      <alignment horizontal="center" vertical="center"/>
    </xf>
    <xf numFmtId="175" fontId="39" fillId="10" borderId="2" xfId="9" quotePrefix="1" applyNumberFormat="1" applyFont="1" applyFill="1" applyBorder="1" applyAlignment="1" applyProtection="1">
      <alignment horizontal="center"/>
      <protection locked="0"/>
    </xf>
    <xf numFmtId="0" fontId="36" fillId="14" borderId="0" xfId="0" applyFont="1" applyFill="1" applyAlignment="1">
      <alignment horizontal="center" wrapText="1"/>
    </xf>
    <xf numFmtId="9" fontId="45" fillId="10" borderId="2" xfId="101" applyFont="1" applyFill="1" applyBorder="1" applyAlignment="1">
      <alignment horizontal="center"/>
    </xf>
    <xf numFmtId="0" fontId="36" fillId="23" borderId="5" xfId="11" applyFont="1" applyFill="1" applyBorder="1">
      <alignment horizontal="left" indent="2"/>
    </xf>
    <xf numFmtId="2" fontId="46" fillId="10" borderId="2" xfId="0" quotePrefix="1" applyNumberFormat="1" applyFont="1" applyFill="1" applyBorder="1" applyAlignment="1">
      <alignment horizontal="center"/>
    </xf>
    <xf numFmtId="2" fontId="46" fillId="10" borderId="2" xfId="3" quotePrefix="1" applyNumberFormat="1" applyFont="1">
      <alignment horizontal="center"/>
    </xf>
    <xf numFmtId="9" fontId="46" fillId="14" borderId="15" xfId="86" applyFont="1" applyFill="1" applyBorder="1" applyAlignment="1">
      <alignment horizontal="center"/>
    </xf>
    <xf numFmtId="9" fontId="56" fillId="19" borderId="2" xfId="101" applyFont="1" applyFill="1" applyBorder="1" applyAlignment="1" applyProtection="1">
      <alignment horizontal="center"/>
      <protection locked="0"/>
    </xf>
    <xf numFmtId="0" fontId="48" fillId="14" borderId="16" xfId="0" applyFont="1" applyFill="1" applyBorder="1"/>
    <xf numFmtId="174" fontId="66" fillId="21" borderId="0" xfId="0" applyNumberFormat="1" applyFont="1" applyFill="1" applyAlignment="1" applyProtection="1">
      <alignment horizontal="left"/>
      <protection locked="0"/>
    </xf>
    <xf numFmtId="0" fontId="25" fillId="0" borderId="0" xfId="0" applyFont="1"/>
    <xf numFmtId="0" fontId="45" fillId="23" borderId="0" xfId="14" applyFont="1" applyFill="1"/>
    <xf numFmtId="0" fontId="48" fillId="23" borderId="0" xfId="0" applyFont="1" applyFill="1" applyAlignment="1">
      <alignment horizontal="center"/>
    </xf>
    <xf numFmtId="0" fontId="46" fillId="23" borderId="0" xfId="15" applyFont="1" applyFill="1" applyAlignment="1"/>
    <xf numFmtId="0" fontId="93" fillId="23" borderId="0" xfId="0" applyFont="1" applyFill="1"/>
    <xf numFmtId="0" fontId="94" fillId="19" borderId="0" xfId="0" applyFont="1" applyFill="1"/>
    <xf numFmtId="0" fontId="3" fillId="0" borderId="0" xfId="75"/>
    <xf numFmtId="0" fontId="95" fillId="0" borderId="0" xfId="0" applyFont="1"/>
    <xf numFmtId="0" fontId="46" fillId="23" borderId="5" xfId="11" applyFont="1" applyFill="1" applyBorder="1" applyAlignment="1">
      <alignment horizontal="left"/>
    </xf>
    <xf numFmtId="0" fontId="0" fillId="23" borderId="0" xfId="0" applyFill="1" applyAlignment="1">
      <alignment horizontal="left"/>
    </xf>
    <xf numFmtId="0" fontId="94" fillId="23" borderId="0" xfId="0" applyFont="1" applyFill="1"/>
    <xf numFmtId="2" fontId="36" fillId="10" borderId="2" xfId="0" applyNumberFormat="1" applyFont="1" applyFill="1" applyBorder="1" applyAlignment="1">
      <alignment horizontal="center"/>
    </xf>
    <xf numFmtId="0" fontId="96" fillId="14" borderId="0" xfId="0" applyFont="1" applyFill="1" applyAlignment="1">
      <alignment horizontal="left" vertical="top"/>
    </xf>
    <xf numFmtId="0" fontId="46" fillId="14" borderId="5" xfId="0" applyFont="1" applyFill="1" applyBorder="1"/>
    <xf numFmtId="0" fontId="43" fillId="14" borderId="0" xfId="0" applyFont="1" applyFill="1" applyAlignment="1">
      <alignment vertical="top"/>
    </xf>
    <xf numFmtId="0" fontId="80" fillId="14" borderId="0" xfId="18" applyFont="1" applyFill="1" applyAlignment="1">
      <alignment horizontal="left" vertical="top"/>
    </xf>
    <xf numFmtId="0" fontId="6" fillId="14" borderId="0" xfId="13" applyFill="1" applyAlignment="1" applyProtection="1">
      <alignment horizontal="right" vertical="top"/>
    </xf>
    <xf numFmtId="0" fontId="48" fillId="23" borderId="16" xfId="0" applyFont="1" applyFill="1" applyBorder="1"/>
    <xf numFmtId="0" fontId="52" fillId="0" borderId="0" xfId="3" applyNumberFormat="1" applyFont="1" applyFill="1" applyBorder="1" applyAlignment="1"/>
    <xf numFmtId="2" fontId="52" fillId="0" borderId="0" xfId="3" applyNumberFormat="1" applyFont="1" applyFill="1" applyBorder="1" applyAlignment="1"/>
    <xf numFmtId="0" fontId="36" fillId="0" borderId="0" xfId="0" applyFont="1" applyAlignment="1">
      <alignment horizontal="left"/>
    </xf>
    <xf numFmtId="0" fontId="36" fillId="0" borderId="0" xfId="0" applyFont="1" applyAlignment="1">
      <alignment horizontal="center"/>
    </xf>
    <xf numFmtId="0" fontId="70" fillId="0" borderId="0" xfId="0" applyFont="1" applyAlignment="1">
      <alignment horizontal="center"/>
    </xf>
    <xf numFmtId="0" fontId="36" fillId="19" borderId="2" xfId="0" applyFont="1" applyFill="1" applyBorder="1" applyAlignment="1">
      <alignment horizontal="center" vertical="center"/>
    </xf>
    <xf numFmtId="9" fontId="36" fillId="19" borderId="2" xfId="101" applyFont="1" applyFill="1" applyBorder="1" applyAlignment="1">
      <alignment horizontal="center" vertical="center"/>
    </xf>
    <xf numFmtId="0" fontId="97" fillId="23" borderId="0" xfId="13" applyFont="1" applyFill="1" applyAlignment="1" applyProtection="1"/>
    <xf numFmtId="0" fontId="48" fillId="23" borderId="0" xfId="11" applyFont="1" applyFill="1" applyAlignment="1"/>
    <xf numFmtId="0" fontId="66" fillId="14" borderId="0" xfId="11" applyFont="1" applyFill="1" applyAlignment="1"/>
    <xf numFmtId="0" fontId="87" fillId="23" borderId="0" xfId="11" applyFont="1" applyFill="1" applyAlignment="1"/>
    <xf numFmtId="0" fontId="48" fillId="23" borderId="0" xfId="0" quotePrefix="1" applyFont="1" applyFill="1" applyAlignment="1">
      <alignment horizontal="left" vertical="center"/>
    </xf>
    <xf numFmtId="2" fontId="46" fillId="10" borderId="2" xfId="3" applyNumberFormat="1" applyFont="1">
      <alignment horizontal="center"/>
    </xf>
    <xf numFmtId="0" fontId="36" fillId="14" borderId="0" xfId="0" applyFont="1" applyFill="1"/>
    <xf numFmtId="167" fontId="36" fillId="0" borderId="2" xfId="9" applyNumberFormat="1" applyFont="1" applyFill="1" applyBorder="1" applyAlignment="1" applyProtection="1">
      <alignment vertical="top" wrapText="1"/>
      <protection locked="0"/>
    </xf>
    <xf numFmtId="0" fontId="36" fillId="14" borderId="0" xfId="0" applyFont="1" applyFill="1" applyAlignment="1" applyProtection="1">
      <alignment horizontal="left" vertical="top" wrapText="1"/>
      <protection locked="0"/>
    </xf>
    <xf numFmtId="0" fontId="36" fillId="14" borderId="0" xfId="0" applyFont="1" applyFill="1" applyAlignment="1">
      <alignment vertical="top" wrapText="1"/>
    </xf>
    <xf numFmtId="0" fontId="51" fillId="15" borderId="0" xfId="0" applyFont="1" applyFill="1" applyAlignment="1">
      <alignment horizontal="left" vertical="top" wrapText="1"/>
    </xf>
    <xf numFmtId="0" fontId="51" fillId="15" borderId="0" xfId="0" applyFont="1" applyFill="1"/>
    <xf numFmtId="167" fontId="41" fillId="0" borderId="2" xfId="13" applyNumberFormat="1" applyFont="1" applyFill="1" applyBorder="1" applyAlignment="1" applyProtection="1">
      <alignment vertical="top" wrapText="1"/>
      <protection locked="0"/>
    </xf>
    <xf numFmtId="0" fontId="41" fillId="14" borderId="0" xfId="13" applyFont="1" applyFill="1" applyBorder="1" applyAlignment="1" applyProtection="1">
      <alignment vertical="top" wrapText="1"/>
    </xf>
    <xf numFmtId="0" fontId="41" fillId="14" borderId="0" xfId="13" quotePrefix="1" applyFont="1" applyFill="1" applyBorder="1" applyAlignment="1" applyProtection="1">
      <alignment horizontal="left" vertical="top" wrapText="1"/>
    </xf>
    <xf numFmtId="0" fontId="36" fillId="14" borderId="0" xfId="0" applyFont="1" applyFill="1" applyAlignment="1">
      <alignment horizontal="center" wrapText="1"/>
    </xf>
    <xf numFmtId="0" fontId="51" fillId="15" borderId="0" xfId="0" applyFont="1" applyFill="1" applyAlignment="1">
      <alignment vertical="top"/>
    </xf>
    <xf numFmtId="0" fontId="46" fillId="14" borderId="0" xfId="0" applyFont="1" applyFill="1" applyAlignment="1">
      <alignment horizontal="left" vertical="center" wrapText="1"/>
    </xf>
    <xf numFmtId="0" fontId="48" fillId="14" borderId="0" xfId="0" applyFont="1" applyFill="1" applyAlignment="1">
      <alignment horizontal="left" vertical="center" wrapText="1"/>
    </xf>
    <xf numFmtId="0" fontId="48" fillId="14" borderId="0" xfId="0" applyFont="1" applyFill="1" applyAlignment="1">
      <alignment horizontal="left" vertical="center"/>
    </xf>
    <xf numFmtId="0" fontId="48" fillId="14" borderId="0" xfId="13" applyFont="1" applyFill="1" applyBorder="1" applyAlignment="1" applyProtection="1">
      <alignment horizontal="left" vertical="center" wrapText="1"/>
    </xf>
    <xf numFmtId="0" fontId="43" fillId="14" borderId="0" xfId="0" applyFont="1" applyFill="1" applyAlignment="1">
      <alignment horizontal="center" vertical="top"/>
    </xf>
    <xf numFmtId="0" fontId="44" fillId="14" borderId="0" xfId="0" applyFont="1" applyFill="1" applyAlignment="1">
      <alignment horizontal="center"/>
    </xf>
    <xf numFmtId="165" fontId="45" fillId="0" borderId="14" xfId="0" applyNumberFormat="1" applyFont="1" applyBorder="1" applyAlignment="1">
      <alignment horizontal="left" vertical="center"/>
    </xf>
    <xf numFmtId="165" fontId="45" fillId="0" borderId="22" xfId="0" applyNumberFormat="1" applyFont="1" applyBorder="1" applyAlignment="1">
      <alignment horizontal="left" vertical="center"/>
    </xf>
    <xf numFmtId="165" fontId="45" fillId="0" borderId="23" xfId="0" applyNumberFormat="1" applyFont="1" applyBorder="1" applyAlignment="1">
      <alignment horizontal="left" vertical="center"/>
    </xf>
    <xf numFmtId="0" fontId="39" fillId="0" borderId="2" xfId="0" applyFont="1" applyBorder="1" applyAlignment="1" applyProtection="1">
      <alignment horizontal="left" vertical="top" wrapText="1"/>
      <protection locked="0"/>
    </xf>
    <xf numFmtId="0" fontId="45" fillId="14" borderId="0" xfId="0" applyFont="1" applyFill="1" applyAlignment="1">
      <alignment horizontal="center" vertical="top" wrapText="1"/>
    </xf>
    <xf numFmtId="0" fontId="36" fillId="14" borderId="0" xfId="0" applyFont="1" applyFill="1" applyAlignment="1">
      <alignment horizontal="left" vertical="top" wrapText="1"/>
    </xf>
    <xf numFmtId="0" fontId="55" fillId="14" borderId="0" xfId="13" quotePrefix="1" applyFont="1" applyFill="1" applyBorder="1" applyAlignment="1" applyProtection="1">
      <alignment horizontal="left" vertical="top" wrapText="1"/>
    </xf>
    <xf numFmtId="0" fontId="36" fillId="14" borderId="0" xfId="0" applyFont="1" applyFill="1" applyAlignment="1">
      <alignment horizontal="center" vertical="top" wrapText="1"/>
    </xf>
    <xf numFmtId="0" fontId="48" fillId="0" borderId="14" xfId="0" applyFont="1" applyBorder="1" applyAlignment="1">
      <alignment horizontal="left" vertical="top"/>
    </xf>
    <xf numFmtId="0" fontId="48" fillId="0" borderId="22" xfId="0" applyFont="1" applyBorder="1" applyAlignment="1">
      <alignment horizontal="left" vertical="top"/>
    </xf>
    <xf numFmtId="0" fontId="48" fillId="0" borderId="23" xfId="0" applyFont="1" applyBorder="1" applyAlignment="1">
      <alignment horizontal="left" vertical="top"/>
    </xf>
    <xf numFmtId="0" fontId="46" fillId="0" borderId="14" xfId="0" applyFont="1" applyBorder="1" applyAlignment="1">
      <alignment horizontal="left"/>
    </xf>
    <xf numFmtId="0" fontId="46" fillId="0" borderId="22" xfId="0" applyFont="1" applyBorder="1" applyAlignment="1">
      <alignment horizontal="left"/>
    </xf>
    <xf numFmtId="0" fontId="46" fillId="0" borderId="23" xfId="0" applyFont="1" applyBorder="1" applyAlignment="1">
      <alignment horizontal="left"/>
    </xf>
    <xf numFmtId="0" fontId="60" fillId="14" borderId="16" xfId="0" applyFont="1" applyFill="1" applyBorder="1" applyAlignment="1">
      <alignment horizontal="center"/>
    </xf>
    <xf numFmtId="0" fontId="60" fillId="14" borderId="17" xfId="0" applyFont="1" applyFill="1" applyBorder="1" applyAlignment="1">
      <alignment horizontal="center"/>
    </xf>
    <xf numFmtId="0" fontId="60" fillId="14" borderId="18" xfId="0" applyFont="1" applyFill="1" applyBorder="1" applyAlignment="1">
      <alignment horizontal="center"/>
    </xf>
    <xf numFmtId="0" fontId="43" fillId="14" borderId="0" xfId="0" applyFont="1" applyFill="1"/>
    <xf numFmtId="0" fontId="86" fillId="15" borderId="19" xfId="14" applyFont="1" applyFill="1" applyBorder="1"/>
    <xf numFmtId="0" fontId="86" fillId="15" borderId="20" xfId="14" applyFont="1" applyFill="1" applyBorder="1"/>
    <xf numFmtId="0" fontId="86" fillId="15" borderId="21" xfId="14" applyFont="1" applyFill="1" applyBorder="1"/>
    <xf numFmtId="0" fontId="60" fillId="14" borderId="17" xfId="0" applyFont="1" applyFill="1" applyBorder="1" applyAlignment="1">
      <alignment horizontal="right"/>
    </xf>
    <xf numFmtId="0" fontId="60" fillId="14" borderId="18" xfId="0" applyFont="1" applyFill="1" applyBorder="1" applyAlignment="1">
      <alignment horizontal="right"/>
    </xf>
    <xf numFmtId="0" fontId="86" fillId="15" borderId="19" xfId="14" applyFont="1" applyFill="1" applyBorder="1" applyAlignment="1">
      <alignment horizontal="left"/>
    </xf>
    <xf numFmtId="0" fontId="86" fillId="15" borderId="20" xfId="14" applyFont="1" applyFill="1" applyBorder="1" applyAlignment="1">
      <alignment horizontal="left"/>
    </xf>
    <xf numFmtId="0" fontId="86" fillId="15" borderId="21" xfId="14" applyFont="1" applyFill="1" applyBorder="1" applyAlignment="1">
      <alignment horizontal="left"/>
    </xf>
    <xf numFmtId="0" fontId="104" fillId="10" borderId="28" xfId="0" applyFont="1" applyFill="1" applyBorder="1" applyAlignment="1">
      <alignment horizontal="center" vertical="center" wrapText="1"/>
    </xf>
    <xf numFmtId="0" fontId="67" fillId="10" borderId="27" xfId="0" applyFont="1" applyFill="1" applyBorder="1" applyAlignment="1">
      <alignment horizontal="center" vertical="center" wrapText="1"/>
    </xf>
    <xf numFmtId="0" fontId="67" fillId="10" borderId="28" xfId="0" applyFont="1" applyFill="1" applyBorder="1" applyAlignment="1">
      <alignment horizontal="center" vertical="center" wrapText="1"/>
    </xf>
    <xf numFmtId="0" fontId="43" fillId="14" borderId="0" xfId="0" applyFont="1" applyFill="1" applyAlignment="1">
      <alignment vertical="top"/>
    </xf>
    <xf numFmtId="0" fontId="81" fillId="10" borderId="14" xfId="18" applyFont="1" applyFill="1" applyBorder="1" applyAlignment="1">
      <alignment horizontal="center" vertical="center"/>
    </xf>
    <xf numFmtId="0" fontId="81" fillId="10" borderId="22" xfId="18" applyFont="1" applyFill="1" applyBorder="1" applyAlignment="1">
      <alignment horizontal="center" vertical="center"/>
    </xf>
    <xf numFmtId="0" fontId="45" fillId="10" borderId="28" xfId="16" applyFont="1" applyFill="1" applyBorder="1" applyAlignment="1">
      <alignment horizontal="center" vertical="center"/>
    </xf>
    <xf numFmtId="0" fontId="45" fillId="10" borderId="27" xfId="16" applyFont="1" applyFill="1" applyBorder="1" applyAlignment="1">
      <alignment horizontal="center" vertical="center"/>
    </xf>
    <xf numFmtId="0" fontId="45" fillId="10" borderId="28" xfId="16" applyFont="1" applyFill="1" applyBorder="1" applyAlignment="1">
      <alignment horizontal="center" vertical="top" wrapText="1"/>
    </xf>
    <xf numFmtId="0" fontId="45" fillId="10" borderId="27" xfId="16" applyFont="1" applyFill="1" applyBorder="1" applyAlignment="1">
      <alignment horizontal="center" vertical="top" wrapText="1"/>
    </xf>
    <xf numFmtId="0" fontId="43" fillId="14" borderId="0" xfId="0" applyFont="1" applyFill="1" applyAlignment="1">
      <alignment horizontal="left" vertical="top"/>
    </xf>
    <xf numFmtId="0" fontId="48" fillId="10" borderId="14" xfId="0" applyFont="1" applyFill="1" applyBorder="1" applyAlignment="1">
      <alignment horizontal="center"/>
    </xf>
    <xf numFmtId="0" fontId="48" fillId="10" borderId="22" xfId="0" applyFont="1" applyFill="1" applyBorder="1" applyAlignment="1">
      <alignment horizontal="center"/>
    </xf>
    <xf numFmtId="0" fontId="48" fillId="10" borderId="23" xfId="0" applyFont="1" applyFill="1" applyBorder="1" applyAlignment="1">
      <alignment horizontal="center"/>
    </xf>
    <xf numFmtId="0" fontId="67" fillId="10" borderId="19" xfId="0" applyFont="1" applyFill="1" applyBorder="1" applyAlignment="1">
      <alignment horizontal="center" vertical="center"/>
    </xf>
    <xf numFmtId="0" fontId="67" fillId="10" borderId="21" xfId="0" applyFont="1" applyFill="1" applyBorder="1" applyAlignment="1">
      <alignment horizontal="center" vertical="center"/>
    </xf>
    <xf numFmtId="0" fontId="67" fillId="10" borderId="16" xfId="0" applyFont="1" applyFill="1" applyBorder="1" applyAlignment="1">
      <alignment horizontal="center" vertical="center"/>
    </xf>
    <xf numFmtId="0" fontId="67" fillId="10" borderId="18" xfId="0" applyFont="1" applyFill="1" applyBorder="1" applyAlignment="1">
      <alignment horizontal="center" vertical="center"/>
    </xf>
    <xf numFmtId="0" fontId="38" fillId="14" borderId="25" xfId="0" applyFont="1" applyFill="1" applyBorder="1" applyAlignment="1">
      <alignment horizontal="center"/>
    </xf>
    <xf numFmtId="0" fontId="38" fillId="14" borderId="26" xfId="0" applyFont="1" applyFill="1" applyBorder="1" applyAlignment="1">
      <alignment horizontal="center"/>
    </xf>
    <xf numFmtId="0" fontId="46" fillId="13" borderId="9" xfId="0" applyFont="1" applyFill="1" applyBorder="1" applyAlignment="1">
      <alignment horizontal="left" vertical="center" wrapText="1"/>
    </xf>
    <xf numFmtId="0" fontId="46" fillId="13" borderId="0" xfId="0" applyFont="1" applyFill="1" applyAlignment="1">
      <alignment horizontal="left" vertical="center" wrapText="1"/>
    </xf>
    <xf numFmtId="0" fontId="46" fillId="13" borderId="11" xfId="0" applyFont="1" applyFill="1" applyBorder="1" applyAlignment="1">
      <alignment horizontal="left" vertical="center" wrapText="1"/>
    </xf>
    <xf numFmtId="0" fontId="46" fillId="13" borderId="12" xfId="0" applyFont="1" applyFill="1" applyBorder="1" applyAlignment="1">
      <alignment horizontal="left" vertical="center" wrapText="1"/>
    </xf>
    <xf numFmtId="0" fontId="67" fillId="10" borderId="14" xfId="0" applyFont="1" applyFill="1" applyBorder="1" applyAlignment="1">
      <alignment horizontal="center" vertical="top"/>
    </xf>
    <xf numFmtId="0" fontId="67" fillId="10" borderId="22" xfId="0" applyFont="1" applyFill="1" applyBorder="1" applyAlignment="1">
      <alignment horizontal="center" vertical="top"/>
    </xf>
    <xf numFmtId="0" fontId="67" fillId="10" borderId="23" xfId="0" applyFont="1" applyFill="1" applyBorder="1" applyAlignment="1">
      <alignment horizontal="center" vertical="top"/>
    </xf>
    <xf numFmtId="0" fontId="67" fillId="10" borderId="28" xfId="0" applyFont="1" applyFill="1" applyBorder="1" applyAlignment="1">
      <alignment horizontal="center" vertical="center"/>
    </xf>
    <xf numFmtId="0" fontId="67" fillId="10" borderId="27" xfId="0" applyFont="1" applyFill="1" applyBorder="1" applyAlignment="1">
      <alignment horizontal="center" vertical="center"/>
    </xf>
    <xf numFmtId="0" fontId="46" fillId="13" borderId="6" xfId="0" applyFont="1" applyFill="1" applyBorder="1" applyAlignment="1">
      <alignment horizontal="center" vertical="center" wrapText="1"/>
    </xf>
    <xf numFmtId="0" fontId="46" fillId="13" borderId="7" xfId="0" applyFont="1" applyFill="1" applyBorder="1" applyAlignment="1">
      <alignment horizontal="center" vertical="center" wrapText="1"/>
    </xf>
    <xf numFmtId="0" fontId="46" fillId="13" borderId="8" xfId="0" applyFont="1" applyFill="1" applyBorder="1" applyAlignment="1">
      <alignment horizontal="center" vertical="center" wrapText="1"/>
    </xf>
    <xf numFmtId="0" fontId="45" fillId="13" borderId="9" xfId="0" applyFont="1" applyFill="1" applyBorder="1" applyAlignment="1">
      <alignment horizontal="left" vertical="center" wrapText="1"/>
    </xf>
    <xf numFmtId="0" fontId="45" fillId="13" borderId="0" xfId="0" applyFont="1" applyFill="1" applyAlignment="1">
      <alignment horizontal="left" vertical="center" wrapText="1"/>
    </xf>
    <xf numFmtId="0" fontId="52" fillId="15" borderId="14" xfId="3" applyNumberFormat="1" applyFont="1" applyFill="1" applyBorder="1">
      <alignment horizontal="center"/>
    </xf>
    <xf numFmtId="0" fontId="52" fillId="15" borderId="22" xfId="3" applyNumberFormat="1" applyFont="1" applyFill="1" applyBorder="1">
      <alignment horizontal="center"/>
    </xf>
    <xf numFmtId="0" fontId="52" fillId="15" borderId="23" xfId="3" applyNumberFormat="1" applyFont="1" applyFill="1" applyBorder="1">
      <alignment horizontal="center"/>
    </xf>
    <xf numFmtId="0" fontId="80" fillId="14" borderId="0" xfId="0" applyFont="1" applyFill="1" applyAlignment="1">
      <alignment vertical="top"/>
    </xf>
    <xf numFmtId="0" fontId="76" fillId="10" borderId="14" xfId="0" applyFont="1" applyFill="1" applyBorder="1" applyAlignment="1">
      <alignment horizontal="center" vertical="center"/>
    </xf>
    <xf numFmtId="0" fontId="76" fillId="10" borderId="22" xfId="0" applyFont="1" applyFill="1" applyBorder="1" applyAlignment="1">
      <alignment horizontal="center" vertical="center"/>
    </xf>
    <xf numFmtId="0" fontId="79" fillId="10" borderId="28" xfId="16" applyFont="1" applyFill="1" applyBorder="1" applyAlignment="1">
      <alignment horizontal="center" vertical="center"/>
    </xf>
    <xf numFmtId="0" fontId="79" fillId="10" borderId="27" xfId="16" applyFont="1" applyFill="1" applyBorder="1" applyAlignment="1">
      <alignment horizontal="center" vertical="center"/>
    </xf>
    <xf numFmtId="0" fontId="45" fillId="10" borderId="28" xfId="16" applyFont="1" applyFill="1" applyBorder="1">
      <alignment horizontal="center" vertical="top"/>
    </xf>
    <xf numFmtId="0" fontId="45" fillId="10" borderId="27" xfId="16" applyFont="1" applyFill="1" applyBorder="1">
      <alignment horizontal="center" vertical="top"/>
    </xf>
    <xf numFmtId="0" fontId="82" fillId="14" borderId="0" xfId="0" applyFont="1" applyFill="1" applyAlignment="1">
      <alignment horizontal="center"/>
    </xf>
    <xf numFmtId="0" fontId="82" fillId="14" borderId="15" xfId="0" applyFont="1" applyFill="1" applyBorder="1" applyAlignment="1">
      <alignment horizontal="center"/>
    </xf>
    <xf numFmtId="0" fontId="43" fillId="14" borderId="0" xfId="18" applyFont="1" applyFill="1">
      <alignment vertical="top"/>
    </xf>
    <xf numFmtId="0" fontId="10" fillId="3" borderId="0" xfId="16">
      <alignment horizontal="center" vertical="top"/>
    </xf>
    <xf numFmtId="0" fontId="11" fillId="3" borderId="0" xfId="18">
      <alignment vertical="top"/>
    </xf>
    <xf numFmtId="0" fontId="81" fillId="10" borderId="23" xfId="18" applyFont="1" applyFill="1" applyBorder="1" applyAlignment="1">
      <alignment horizontal="center" vertical="center"/>
    </xf>
    <xf numFmtId="0" fontId="80" fillId="14" borderId="0" xfId="18" applyFont="1" applyFill="1" applyAlignment="1">
      <alignment horizontal="left" vertical="top"/>
    </xf>
    <xf numFmtId="0" fontId="80" fillId="14" borderId="0" xfId="0" applyFont="1" applyFill="1" applyAlignment="1">
      <alignment horizontal="center"/>
    </xf>
    <xf numFmtId="0" fontId="80" fillId="14" borderId="15" xfId="0" applyFont="1" applyFill="1" applyBorder="1" applyAlignment="1">
      <alignment horizontal="center"/>
    </xf>
    <xf numFmtId="0" fontId="36" fillId="0" borderId="14" xfId="0" applyFont="1" applyBorder="1" applyAlignment="1" applyProtection="1">
      <alignment horizontal="left"/>
      <protection locked="0"/>
    </xf>
    <xf numFmtId="0" fontId="36" fillId="0" borderId="23" xfId="0" applyFont="1" applyBorder="1" applyAlignment="1" applyProtection="1">
      <alignment horizontal="left"/>
      <protection locked="0"/>
    </xf>
    <xf numFmtId="14" fontId="36" fillId="0" borderId="14" xfId="0" quotePrefix="1" applyNumberFormat="1" applyFont="1" applyBorder="1" applyProtection="1">
      <protection locked="0"/>
    </xf>
    <xf numFmtId="0" fontId="36" fillId="0" borderId="23" xfId="0" applyFont="1" applyBorder="1" applyProtection="1">
      <protection locked="0"/>
    </xf>
    <xf numFmtId="168" fontId="84" fillId="14" borderId="0" xfId="0" applyNumberFormat="1" applyFont="1" applyFill="1" applyAlignment="1">
      <alignment horizontal="center"/>
    </xf>
    <xf numFmtId="0" fontId="36" fillId="0" borderId="19" xfId="0" applyFont="1" applyBorder="1" applyAlignment="1" applyProtection="1">
      <alignment horizontal="left" vertical="top" wrapText="1"/>
      <protection locked="0"/>
    </xf>
    <xf numFmtId="0" fontId="36" fillId="0" borderId="21" xfId="0" applyFont="1" applyBorder="1" applyAlignment="1" applyProtection="1">
      <alignment horizontal="left" vertical="top" wrapText="1"/>
      <protection locked="0"/>
    </xf>
    <xf numFmtId="0" fontId="36" fillId="0" borderId="5" xfId="0" applyFont="1" applyBorder="1" applyAlignment="1" applyProtection="1">
      <alignment horizontal="left" vertical="top" wrapText="1"/>
      <protection locked="0"/>
    </xf>
    <xf numFmtId="0" fontId="36" fillId="0" borderId="15" xfId="0" applyFont="1" applyBorder="1" applyAlignment="1" applyProtection="1">
      <alignment horizontal="left" vertical="top" wrapText="1"/>
      <protection locked="0"/>
    </xf>
    <xf numFmtId="0" fontId="36" fillId="0" borderId="16" xfId="0" applyFont="1" applyBorder="1" applyAlignment="1" applyProtection="1">
      <alignment horizontal="left" vertical="top" wrapText="1"/>
      <protection locked="0"/>
    </xf>
    <xf numFmtId="0" fontId="36" fillId="0" borderId="18" xfId="0" applyFont="1" applyBorder="1" applyAlignment="1" applyProtection="1">
      <alignment horizontal="left" vertical="top" wrapText="1"/>
      <protection locked="0"/>
    </xf>
    <xf numFmtId="0" fontId="45" fillId="14" borderId="0" xfId="0" applyFont="1" applyFill="1" applyAlignment="1">
      <alignment horizontal="left" vertical="top" wrapText="1"/>
    </xf>
  </cellXfs>
  <cellStyles count="102">
    <cellStyle name="=C:\WINNT\SYSTEM32\COMMAND.COM" xfId="1" xr:uid="{00000000-0005-0000-0000-000000000000}"/>
    <cellStyle name="BLUE - Style2" xfId="2" xr:uid="{00000000-0005-0000-0000-000001000000}"/>
    <cellStyle name="Calulation" xfId="3" xr:uid="{00000000-0005-0000-0000-000002000000}"/>
    <cellStyle name="Calulation 2" xfId="4" xr:uid="{00000000-0005-0000-0000-000003000000}"/>
    <cellStyle name="Cell Entry $" xfId="5" xr:uid="{00000000-0005-0000-0000-000004000000}"/>
    <cellStyle name="Cell Entry %" xfId="6" xr:uid="{00000000-0005-0000-0000-000005000000}"/>
    <cellStyle name="Cell Entry BP" xfId="7" xr:uid="{00000000-0005-0000-0000-000006000000}"/>
    <cellStyle name="CLEAR - Style3" xfId="8" xr:uid="{00000000-0005-0000-0000-000007000000}"/>
    <cellStyle name="Comma 2" xfId="9" xr:uid="{00000000-0005-0000-0000-000008000000}"/>
    <cellStyle name="Detail" xfId="10" xr:uid="{00000000-0005-0000-0000-000009000000}"/>
    <cellStyle name="Entered Item" xfId="11" xr:uid="{00000000-0005-0000-0000-00000A000000}"/>
    <cellStyle name="Grand_total_no" xfId="12" xr:uid="{00000000-0005-0000-0000-00000B000000}"/>
    <cellStyle name="Hyperlink" xfId="13" builtinId="8"/>
    <cellStyle name="Item Group" xfId="14" xr:uid="{00000000-0005-0000-0000-00000D000000}"/>
    <cellStyle name="Item Subgroup" xfId="15" xr:uid="{00000000-0005-0000-0000-00000E000000}"/>
    <cellStyle name="Liquid 2nd" xfId="16" xr:uid="{00000000-0005-0000-0000-00000F000000}"/>
    <cellStyle name="Liquid 3rd" xfId="17" xr:uid="{00000000-0005-0000-0000-000010000000}"/>
    <cellStyle name="Liquid Primary Head" xfId="18" xr:uid="{00000000-0005-0000-0000-000011000000}"/>
    <cellStyle name="N/A" xfId="19" xr:uid="{00000000-0005-0000-0000-000012000000}"/>
    <cellStyle name="N/A 2" xfId="20" xr:uid="{00000000-0005-0000-0000-000013000000}"/>
    <cellStyle name="Normal" xfId="0" builtinId="0"/>
    <cellStyle name="Normal 10" xfId="21" xr:uid="{00000000-0005-0000-0000-000015000000}"/>
    <cellStyle name="Normal 11" xfId="22" xr:uid="{00000000-0005-0000-0000-000016000000}"/>
    <cellStyle name="Normal 12" xfId="23" xr:uid="{00000000-0005-0000-0000-000017000000}"/>
    <cellStyle name="Normal 13" xfId="24" xr:uid="{00000000-0005-0000-0000-000018000000}"/>
    <cellStyle name="Normal 14" xfId="25" xr:uid="{00000000-0005-0000-0000-000019000000}"/>
    <cellStyle name="Normal 15" xfId="26" xr:uid="{00000000-0005-0000-0000-00001A000000}"/>
    <cellStyle name="Normal 16" xfId="27" xr:uid="{00000000-0005-0000-0000-00001B000000}"/>
    <cellStyle name="Normal 17" xfId="28" xr:uid="{00000000-0005-0000-0000-00001C000000}"/>
    <cellStyle name="Normal 18" xfId="29" xr:uid="{00000000-0005-0000-0000-00001D000000}"/>
    <cellStyle name="Normal 19" xfId="30" xr:uid="{00000000-0005-0000-0000-00001E000000}"/>
    <cellStyle name="Normal 2" xfId="31" xr:uid="{00000000-0005-0000-0000-00001F000000}"/>
    <cellStyle name="Normal 2 2" xfId="98" xr:uid="{00000000-0005-0000-0000-000020000000}"/>
    <cellStyle name="Normal 2 4" xfId="99" xr:uid="{28B34C42-A83D-4A03-9BC7-27C328D72D10}"/>
    <cellStyle name="Normal 20" xfId="32" xr:uid="{00000000-0005-0000-0000-000021000000}"/>
    <cellStyle name="Normal 21" xfId="33" xr:uid="{00000000-0005-0000-0000-000022000000}"/>
    <cellStyle name="Normal 22" xfId="34" xr:uid="{00000000-0005-0000-0000-000023000000}"/>
    <cellStyle name="Normal 23" xfId="35" xr:uid="{00000000-0005-0000-0000-000024000000}"/>
    <cellStyle name="Normal 24" xfId="36" xr:uid="{00000000-0005-0000-0000-000025000000}"/>
    <cellStyle name="Normal 25" xfId="37" xr:uid="{00000000-0005-0000-0000-000026000000}"/>
    <cellStyle name="Normal 26" xfId="38" xr:uid="{00000000-0005-0000-0000-000027000000}"/>
    <cellStyle name="Normal 27" xfId="39" xr:uid="{00000000-0005-0000-0000-000028000000}"/>
    <cellStyle name="Normal 28" xfId="40" xr:uid="{00000000-0005-0000-0000-000029000000}"/>
    <cellStyle name="Normal 29" xfId="41" xr:uid="{00000000-0005-0000-0000-00002A000000}"/>
    <cellStyle name="Normal 3" xfId="42" xr:uid="{00000000-0005-0000-0000-00002B000000}"/>
    <cellStyle name="Normal 30" xfId="43" xr:uid="{00000000-0005-0000-0000-00002C000000}"/>
    <cellStyle name="Normal 31" xfId="44" xr:uid="{00000000-0005-0000-0000-00002D000000}"/>
    <cellStyle name="Normal 32" xfId="45" xr:uid="{00000000-0005-0000-0000-00002E000000}"/>
    <cellStyle name="Normal 33" xfId="46" xr:uid="{00000000-0005-0000-0000-00002F000000}"/>
    <cellStyle name="Normal 34" xfId="47" xr:uid="{00000000-0005-0000-0000-000030000000}"/>
    <cellStyle name="Normal 35" xfId="48" xr:uid="{00000000-0005-0000-0000-000031000000}"/>
    <cellStyle name="Normal 36" xfId="49" xr:uid="{00000000-0005-0000-0000-000032000000}"/>
    <cellStyle name="Normal 37" xfId="50" xr:uid="{00000000-0005-0000-0000-000033000000}"/>
    <cellStyle name="Normal 38" xfId="51" xr:uid="{00000000-0005-0000-0000-000034000000}"/>
    <cellStyle name="Normal 39" xfId="52" xr:uid="{00000000-0005-0000-0000-000035000000}"/>
    <cellStyle name="Normal 4" xfId="53" xr:uid="{00000000-0005-0000-0000-000036000000}"/>
    <cellStyle name="Normal 40" xfId="54" xr:uid="{00000000-0005-0000-0000-000037000000}"/>
    <cellStyle name="Normal 41" xfId="55" xr:uid="{00000000-0005-0000-0000-000038000000}"/>
    <cellStyle name="Normal 42" xfId="56" xr:uid="{00000000-0005-0000-0000-000039000000}"/>
    <cellStyle name="Normal 43" xfId="57" xr:uid="{00000000-0005-0000-0000-00003A000000}"/>
    <cellStyle name="Normal 44" xfId="58" xr:uid="{00000000-0005-0000-0000-00003B000000}"/>
    <cellStyle name="Normal 45" xfId="59" xr:uid="{00000000-0005-0000-0000-00003C000000}"/>
    <cellStyle name="Normal 46" xfId="60" xr:uid="{00000000-0005-0000-0000-00003D000000}"/>
    <cellStyle name="Normal 47" xfId="61" xr:uid="{00000000-0005-0000-0000-00003E000000}"/>
    <cellStyle name="Normal 48" xfId="62" xr:uid="{00000000-0005-0000-0000-00003F000000}"/>
    <cellStyle name="Normal 49" xfId="63" xr:uid="{00000000-0005-0000-0000-000040000000}"/>
    <cellStyle name="Normal 5" xfId="64" xr:uid="{00000000-0005-0000-0000-000041000000}"/>
    <cellStyle name="Normal 50" xfId="65" xr:uid="{00000000-0005-0000-0000-000042000000}"/>
    <cellStyle name="Normal 51" xfId="66" xr:uid="{00000000-0005-0000-0000-000043000000}"/>
    <cellStyle name="Normal 52" xfId="67" xr:uid="{00000000-0005-0000-0000-000044000000}"/>
    <cellStyle name="Normal 53" xfId="68" xr:uid="{00000000-0005-0000-0000-000045000000}"/>
    <cellStyle name="Normal 54" xfId="69" xr:uid="{00000000-0005-0000-0000-000046000000}"/>
    <cellStyle name="Normal 55" xfId="70" xr:uid="{00000000-0005-0000-0000-000047000000}"/>
    <cellStyle name="Normal 56" xfId="71" xr:uid="{00000000-0005-0000-0000-000048000000}"/>
    <cellStyle name="Normal 57" xfId="72" xr:uid="{00000000-0005-0000-0000-000049000000}"/>
    <cellStyle name="Normal 58" xfId="73" xr:uid="{00000000-0005-0000-0000-00004A000000}"/>
    <cellStyle name="Normal 59" xfId="74" xr:uid="{00000000-0005-0000-0000-00004B000000}"/>
    <cellStyle name="Normal 6" xfId="75" xr:uid="{00000000-0005-0000-0000-00004C000000}"/>
    <cellStyle name="Normal 60" xfId="76" xr:uid="{00000000-0005-0000-0000-00004D000000}"/>
    <cellStyle name="Normal 61" xfId="77" xr:uid="{00000000-0005-0000-0000-00004E000000}"/>
    <cellStyle name="Normal 62" xfId="78" xr:uid="{00000000-0005-0000-0000-00004F000000}"/>
    <cellStyle name="Normal 63" xfId="79" xr:uid="{00000000-0005-0000-0000-000050000000}"/>
    <cellStyle name="Normal 64" xfId="80" xr:uid="{00000000-0005-0000-0000-000051000000}"/>
    <cellStyle name="Normal 65" xfId="100" xr:uid="{9A4A8882-A776-473D-A7EE-A43A7E753E60}"/>
    <cellStyle name="Normal 7" xfId="81" xr:uid="{00000000-0005-0000-0000-000052000000}"/>
    <cellStyle name="Normal 8" xfId="82" xr:uid="{00000000-0005-0000-0000-000053000000}"/>
    <cellStyle name="Normal 9" xfId="83" xr:uid="{00000000-0005-0000-0000-000054000000}"/>
    <cellStyle name="OUTLIN - Style1" xfId="84" xr:uid="{00000000-0005-0000-0000-000055000000}"/>
    <cellStyle name="Output Amounts" xfId="85" xr:uid="{00000000-0005-0000-0000-000056000000}"/>
    <cellStyle name="Percent" xfId="101" builtinId="5"/>
    <cellStyle name="Percent 2" xfId="86" xr:uid="{00000000-0005-0000-0000-000057000000}"/>
    <cellStyle name="R00L" xfId="87" xr:uid="{00000000-0005-0000-0000-000058000000}"/>
    <cellStyle name="RETURN No." xfId="88" xr:uid="{00000000-0005-0000-0000-000059000000}"/>
    <cellStyle name="RiskSheetHeading" xfId="89" xr:uid="{00000000-0005-0000-0000-00005A000000}"/>
    <cellStyle name="RiskTableContent" xfId="90" xr:uid="{00000000-0005-0000-0000-00005B000000}"/>
    <cellStyle name="RiskTableFields" xfId="91" xr:uid="{00000000-0005-0000-0000-00005C000000}"/>
    <cellStyle name="RiskTableTitle" xfId="92" xr:uid="{00000000-0005-0000-0000-00005D000000}"/>
    <cellStyle name="SAR heading" xfId="93" xr:uid="{00000000-0005-0000-0000-00005E000000}"/>
    <cellStyle name="SAR sub-heading" xfId="94" xr:uid="{00000000-0005-0000-0000-00005F000000}"/>
    <cellStyle name="SEk" xfId="95" xr:uid="{00000000-0005-0000-0000-000060000000}"/>
    <cellStyle name="Sub_total_desc" xfId="96" xr:uid="{00000000-0005-0000-0000-000061000000}"/>
    <cellStyle name="YELLOW - Style4" xfId="97" xr:uid="{00000000-0005-0000-0000-000062000000}"/>
  </cellStyles>
  <dxfs count="0"/>
  <tableStyles count="1" defaultTableStyle="TableStyleMedium9" defaultPivotStyle="PivotStyleLight16">
    <tableStyle name="Invisible" pivot="0" table="0" count="0" xr9:uid="{FADB6A69-C450-4415-B1D2-5AFB7B0AF450}"/>
  </tableStyles>
  <colors>
    <mruColors>
      <color rgb="FFF6F5EE"/>
      <color rgb="FFED1164"/>
      <color rgb="FFEEF3AF"/>
      <color rgb="FF00A499"/>
      <color rgb="FFFFCB1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26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Relationship Id="rId27" Type="http://schemas.openxmlformats.org/officeDocument/2006/relationships/customXml" Target="../customXml/item5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286871</xdr:colOff>
      <xdr:row>0</xdr:row>
      <xdr:rowOff>62752</xdr:rowOff>
    </xdr:from>
    <xdr:to>
      <xdr:col>15</xdr:col>
      <xdr:colOff>521773</xdr:colOff>
      <xdr:row>1</xdr:row>
      <xdr:rowOff>447425</xdr:rowOff>
    </xdr:to>
    <xdr:pic>
      <xdr:nvPicPr>
        <xdr:cNvPr id="2" name="Graphic 3">
          <a:extLst>
            <a:ext uri="{FF2B5EF4-FFF2-40B4-BE49-F238E27FC236}">
              <a16:creationId xmlns:a16="http://schemas.microsoft.com/office/drawing/2014/main" id="{630B2AFA-6E80-482E-A098-3DD2882F70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7440706" y="62752"/>
          <a:ext cx="1992769" cy="6887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2</xdr:row>
      <xdr:rowOff>12700</xdr:rowOff>
    </xdr:from>
    <xdr:to>
      <xdr:col>7</xdr:col>
      <xdr:colOff>1560830</xdr:colOff>
      <xdr:row>2</xdr:row>
      <xdr:rowOff>353060</xdr:rowOff>
    </xdr:to>
    <xdr:pic>
      <xdr:nvPicPr>
        <xdr:cNvPr id="2" name="Picture 1" descr="A picture containing background pattern&#10;&#10;Description automatically generated">
          <a:extLst>
            <a:ext uri="{FF2B5EF4-FFF2-40B4-BE49-F238E27FC236}">
              <a16:creationId xmlns:a16="http://schemas.microsoft.com/office/drawing/2014/main" id="{646CACB7-5A4A-4609-B7D9-288F3936212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3185"/>
        <a:stretch/>
      </xdr:blipFill>
      <xdr:spPr bwMode="auto">
        <a:xfrm>
          <a:off x="76200" y="723900"/>
          <a:ext cx="12736830" cy="33909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2</xdr:row>
      <xdr:rowOff>571500</xdr:rowOff>
    </xdr:from>
    <xdr:to>
      <xdr:col>12</xdr:col>
      <xdr:colOff>142875</xdr:colOff>
      <xdr:row>4</xdr:row>
      <xdr:rowOff>58420</xdr:rowOff>
    </xdr:to>
    <xdr:pic>
      <xdr:nvPicPr>
        <xdr:cNvPr id="2" name="Picture 1" descr="A picture containing background pattern&#10;&#10;Description automatically generated">
          <a:extLst>
            <a:ext uri="{FF2B5EF4-FFF2-40B4-BE49-F238E27FC236}">
              <a16:creationId xmlns:a16="http://schemas.microsoft.com/office/drawing/2014/main" id="{58FF06FD-A6DA-46C0-984D-251BA6DA53A1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3185"/>
        <a:stretch/>
      </xdr:blipFill>
      <xdr:spPr bwMode="auto">
        <a:xfrm>
          <a:off x="15240" y="698500"/>
          <a:ext cx="8150860" cy="58674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Users\humphriesn\Documentum\Viewed\Managed%20Funds%20Survey%20Templat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S_SSC\Collection%20Methods\x%20-%20Colin\kiwisaver_tes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ver"/>
      <sheetName val="Instructions"/>
      <sheetName val="About"/>
      <sheetName val="Contents"/>
      <sheetName val="External clients"/>
      <sheetName val="Summary"/>
      <sheetName val="1"/>
      <sheetName val="2"/>
      <sheetName val="3"/>
      <sheetName val="4"/>
      <sheetName val="5"/>
      <sheetName val="6"/>
      <sheetName val="7"/>
      <sheetName val="8"/>
      <sheetName val="9"/>
      <sheetName val="Summary validation"/>
      <sheetName val="Sign-off"/>
      <sheetName val="hidden sheet"/>
      <sheetName val="ALF Admin"/>
      <sheetName val="Rates &amp; Fees|Signoff"/>
    </sheetNames>
    <sheetDataSet>
      <sheetData sheetId="0"/>
      <sheetData sheetId="1"/>
      <sheetData sheetId="2"/>
      <sheetData sheetId="3"/>
      <sheetData sheetId="4">
        <row r="50">
          <cell r="B50" t="str">
            <v>Accordia Asset Management Limited</v>
          </cell>
        </row>
        <row r="51">
          <cell r="B51" t="str">
            <v>AMP Capital Investors (New Zealand) Limited</v>
          </cell>
        </row>
        <row r="52">
          <cell r="B52" t="str">
            <v>AMP Life Limited (NZ Branch)</v>
          </cell>
        </row>
        <row r="53">
          <cell r="B53" t="str">
            <v>ANZ Investment Services (New Zealand) Limited</v>
          </cell>
        </row>
        <row r="54">
          <cell r="B54" t="str">
            <v>ASB Group Investments Limited</v>
          </cell>
        </row>
        <row r="55">
          <cell r="B55" t="str">
            <v>Aspiring Asset Management Limited</v>
          </cell>
        </row>
        <row r="56">
          <cell r="B56" t="str">
            <v>Asteron Life Limited</v>
          </cell>
        </row>
        <row r="57">
          <cell r="B57" t="str">
            <v>Blueprint Investment Management Limited</v>
          </cell>
        </row>
        <row r="58">
          <cell r="B58" t="str">
            <v>Brook Asset Management Limited</v>
          </cell>
        </row>
        <row r="59">
          <cell r="B59" t="str">
            <v>BT Funds Management (NZ) Limited</v>
          </cell>
        </row>
        <row r="60">
          <cell r="B60" t="str">
            <v>Craigs Investment Partners Limited</v>
          </cell>
        </row>
        <row r="61">
          <cell r="B61" t="str">
            <v>Devon Funds Management Limited</v>
          </cell>
        </row>
        <row r="62">
          <cell r="B62" t="str">
            <v>DFA Australia Limited</v>
          </cell>
        </row>
        <row r="63">
          <cell r="B63" t="str">
            <v>Diversified Wealth Management Limited</v>
          </cell>
        </row>
        <row r="64">
          <cell r="B64" t="str">
            <v>Elevation Capital Management Limited</v>
          </cell>
        </row>
        <row r="65">
          <cell r="B65" t="str">
            <v>Fidelity Life Assurance Company Limited</v>
          </cell>
        </row>
        <row r="66">
          <cell r="B66" t="str">
            <v>Fisher Funds Management Limited</v>
          </cell>
        </row>
        <row r="67">
          <cell r="B67" t="str">
            <v>Forsyth Barr Limited</v>
          </cell>
        </row>
        <row r="68">
          <cell r="B68" t="str">
            <v>Funds Administration New Zealand Limited</v>
          </cell>
        </row>
        <row r="69">
          <cell r="B69" t="str">
            <v>Gareth Morgan Investments Limited Partnership</v>
          </cell>
        </row>
        <row r="70">
          <cell r="B70" t="str">
            <v>Gottex SR Funds Limited</v>
          </cell>
        </row>
        <row r="71">
          <cell r="B71" t="str">
            <v>Government Superannuation Fund Authority</v>
          </cell>
        </row>
        <row r="72">
          <cell r="B72" t="str">
            <v>Grosvenor Investment Management Limited</v>
          </cell>
        </row>
        <row r="73">
          <cell r="B73" t="str">
            <v>Harbour Asset Management Limited</v>
          </cell>
        </row>
        <row r="74">
          <cell r="B74" t="str">
            <v>Investment Services Limited</v>
          </cell>
        </row>
        <row r="75">
          <cell r="B75" t="str">
            <v>IOOF New Zealand Limited</v>
          </cell>
        </row>
        <row r="76">
          <cell r="B76" t="str">
            <v>JMIS Investment Management Limited</v>
          </cell>
        </row>
        <row r="77">
          <cell r="B77" t="str">
            <v>King Tide Asset Management Limited</v>
          </cell>
        </row>
        <row r="78">
          <cell r="B78" t="str">
            <v>Kiwibank Investment Management Limited</v>
          </cell>
        </row>
        <row r="79">
          <cell r="B79" t="str">
            <v>Lazard Asset Management Pacific Co.</v>
          </cell>
        </row>
        <row r="80">
          <cell r="B80" t="str">
            <v>Liontamer Investment Services Limited</v>
          </cell>
        </row>
        <row r="81">
          <cell r="B81" t="str">
            <v>Mercer (N.Z.) Limited</v>
          </cell>
        </row>
        <row r="82">
          <cell r="B82" t="str">
            <v>Milford Asset Management Limited</v>
          </cell>
        </row>
        <row r="83">
          <cell r="B83" t="str">
            <v>Mint Asset Management Limited</v>
          </cell>
        </row>
        <row r="84">
          <cell r="B84" t="str">
            <v>National Provident Fund</v>
          </cell>
        </row>
        <row r="85">
          <cell r="B85" t="str">
            <v>New Zealand Assets Management Limited</v>
          </cell>
        </row>
        <row r="86">
          <cell r="B86" t="str">
            <v>New Zealand Funds Management Limited</v>
          </cell>
        </row>
        <row r="87">
          <cell r="B87" t="str">
            <v>New Zealand Rural Property Trust Management Limited</v>
          </cell>
        </row>
        <row r="88">
          <cell r="B88" t="str">
            <v>NZ Superannuation Fund</v>
          </cell>
        </row>
        <row r="89">
          <cell r="B89" t="str">
            <v>Pathfinder Asset Management Limited</v>
          </cell>
        </row>
        <row r="90">
          <cell r="B90" t="str">
            <v>PIE Funds Management Limited</v>
          </cell>
        </row>
        <row r="91">
          <cell r="B91" t="str">
            <v>Platinum Asset Management Limited</v>
          </cell>
        </row>
        <row r="92">
          <cell r="B92" t="str">
            <v>Public Trust Limited</v>
          </cell>
        </row>
        <row r="93">
          <cell r="B93" t="str">
            <v>Russell Investment Group (NZ) Limited</v>
          </cell>
        </row>
        <row r="94">
          <cell r="B94" t="str">
            <v>Smartshares Limited</v>
          </cell>
        </row>
        <row r="95">
          <cell r="B95" t="str">
            <v>Socrates Fund Management Limited</v>
          </cell>
        </row>
        <row r="96">
          <cell r="B96" t="str">
            <v>SuperLife Limited</v>
          </cell>
        </row>
        <row r="97">
          <cell r="B97" t="str">
            <v>The New Zealand Guardian Trust Funds Management Limited</v>
          </cell>
        </row>
        <row r="98">
          <cell r="B98" t="str">
            <v>Treasury &amp; Equity Management Limited</v>
          </cell>
        </row>
        <row r="99">
          <cell r="B99" t="str">
            <v>Tyndall Investment Management New Zealand Limited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1">
          <cell r="A1">
            <v>41455</v>
          </cell>
        </row>
      </sheetData>
      <sheetData sheetId="18" refreshError="1"/>
      <sheetData sheetId="1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QIIS-info"/>
      <sheetName val="Contents"/>
      <sheetName val="Equity liabilities 2A"/>
      <sheetName val="2B"/>
      <sheetName val="Debt liabilities 3C"/>
      <sheetName val="Debt liabilities 3D"/>
      <sheetName val="3E"/>
      <sheetName val="3F"/>
      <sheetName val="3G"/>
      <sheetName val="3H"/>
      <sheetName val="3I"/>
      <sheetName val="Equity assets 4_x000a_J"/>
      <sheetName val="Debt assets 5K"/>
      <sheetName val="5L"/>
      <sheetName val="5M"/>
      <sheetName val="5N"/>
      <sheetName val="5O"/>
      <sheetName val="5P"/>
      <sheetName val="5Q"/>
      <sheetName val="Derivatives 6R"/>
      <sheetName val="6S"/>
      <sheetName val="6T"/>
      <sheetName val="Section7"/>
      <sheetName val="Signoff"/>
      <sheetName val="Sheet1"/>
      <sheetName val="Sheet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2">
          <cell r="B2" t="str">
            <v>L</v>
          </cell>
        </row>
      </sheetData>
      <sheetData sheetId="25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RBNZ">
      <a:dk1>
        <a:sysClr val="windowText" lastClr="000000"/>
      </a:dk1>
      <a:lt1>
        <a:sysClr val="window" lastClr="FFFFFF"/>
      </a:lt1>
      <a:dk2>
        <a:srgbClr val="ED1164"/>
      </a:dk2>
      <a:lt2>
        <a:srgbClr val="F6F5EE"/>
      </a:lt2>
      <a:accent1>
        <a:srgbClr val="800E38"/>
      </a:accent1>
      <a:accent2>
        <a:srgbClr val="6B2A7F"/>
      </a:accent2>
      <a:accent3>
        <a:srgbClr val="00A499"/>
      </a:accent3>
      <a:accent4>
        <a:srgbClr val="007EC4"/>
      </a:accent4>
      <a:accent5>
        <a:srgbClr val="1C635C"/>
      </a:accent5>
      <a:accent6>
        <a:srgbClr val="EB7924"/>
      </a:accent6>
      <a:hlink>
        <a:srgbClr val="0000FF"/>
      </a:hlink>
      <a:folHlink>
        <a:srgbClr val="800080"/>
      </a:folHlink>
    </a:clrScheme>
    <a:fontScheme name="RBNZ">
      <a:majorFont>
        <a:latin typeface="Segoe UI Semibold"/>
        <a:ea typeface=""/>
        <a:cs typeface=""/>
      </a:majorFont>
      <a:minorFont>
        <a:latin typeface="Segoe UI"/>
        <a:ea typeface=""/>
        <a:cs typeface="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tatsunit@rbnz.govt.nz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rbnz.govt.nz/financial-markets/domestic-markets/operational-information/repo-eligible-securities-and-haircuts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00A499"/>
    <pageSetUpPr fitToPage="1"/>
  </sheetPr>
  <dimension ref="A1:BE49"/>
  <sheetViews>
    <sheetView showGridLines="0" view="pageBreakPreview" zoomScaleNormal="85" zoomScaleSheetLayoutView="100" workbookViewId="0">
      <selection activeCell="C2" sqref="C2"/>
    </sheetView>
  </sheetViews>
  <sheetFormatPr defaultRowHeight="14.25"/>
  <cols>
    <col min="1" max="2" width="1.85546875" customWidth="1"/>
    <col min="3" max="3" width="22.5703125" style="60" customWidth="1"/>
    <col min="4" max="16" width="8.5703125" customWidth="1"/>
    <col min="17" max="18" width="1.85546875" customWidth="1"/>
    <col min="21" max="21" width="24.85546875" bestFit="1" customWidth="1"/>
  </cols>
  <sheetData>
    <row r="1" spans="1:57" ht="23.45" customHeight="1">
      <c r="A1" s="38"/>
      <c r="B1" s="39"/>
      <c r="C1" s="53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T1" s="8"/>
      <c r="V1" s="9"/>
    </row>
    <row r="2" spans="1:57" ht="45.95" customHeight="1">
      <c r="A2" s="39"/>
      <c r="B2" s="39"/>
      <c r="C2" s="322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</row>
    <row r="3" spans="1:57" ht="40.5" customHeight="1">
      <c r="A3" s="40"/>
      <c r="B3" s="40"/>
      <c r="C3" s="356" t="s">
        <v>1</v>
      </c>
      <c r="D3" s="356"/>
      <c r="E3" s="356"/>
      <c r="F3" s="356"/>
      <c r="G3" s="356"/>
      <c r="H3" s="356"/>
      <c r="I3" s="356"/>
      <c r="J3" s="356"/>
      <c r="K3" s="356"/>
      <c r="L3" s="356"/>
      <c r="M3" s="356"/>
      <c r="N3" s="356"/>
      <c r="O3" s="356"/>
      <c r="P3" s="356"/>
      <c r="Q3" s="40"/>
      <c r="R3" s="40"/>
    </row>
    <row r="4" spans="1:57" ht="17.25">
      <c r="A4" s="39"/>
      <c r="B4" s="39"/>
      <c r="C4" s="357" t="s">
        <v>2</v>
      </c>
      <c r="D4" s="357"/>
      <c r="E4" s="357"/>
      <c r="F4" s="357"/>
      <c r="G4" s="357"/>
      <c r="H4" s="357"/>
      <c r="I4" s="357"/>
      <c r="J4" s="357"/>
      <c r="K4" s="357"/>
      <c r="L4" s="357"/>
      <c r="M4" s="357"/>
      <c r="N4" s="357"/>
      <c r="O4" s="357"/>
      <c r="P4" s="357"/>
      <c r="Q4" s="39"/>
      <c r="R4" s="39"/>
    </row>
    <row r="5" spans="1:57" ht="3.75" customHeight="1">
      <c r="A5" s="39"/>
      <c r="B5" s="39"/>
      <c r="C5" s="5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39"/>
      <c r="R5" s="39"/>
    </row>
    <row r="6" spans="1:57" ht="21.6" customHeight="1">
      <c r="A6" s="39"/>
      <c r="B6" s="39"/>
      <c r="C6" s="55" t="s">
        <v>3</v>
      </c>
      <c r="D6" s="358" t="s">
        <v>4</v>
      </c>
      <c r="E6" s="359"/>
      <c r="F6" s="359"/>
      <c r="G6" s="359"/>
      <c r="H6" s="359"/>
      <c r="I6" s="359"/>
      <c r="J6" s="359"/>
      <c r="K6" s="359"/>
      <c r="L6" s="359"/>
      <c r="M6" s="359"/>
      <c r="N6" s="359"/>
      <c r="O6" s="359"/>
      <c r="P6" s="360"/>
      <c r="Q6" s="39"/>
      <c r="R6" s="39"/>
    </row>
    <row r="7" spans="1:57" ht="3.95" customHeight="1">
      <c r="A7" s="39"/>
      <c r="B7" s="39"/>
      <c r="C7" s="55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39"/>
      <c r="R7" s="39"/>
    </row>
    <row r="8" spans="1:57" ht="17.25">
      <c r="A8" s="39"/>
      <c r="B8" s="39"/>
      <c r="C8" s="56" t="s">
        <v>5</v>
      </c>
      <c r="D8" s="358" t="s">
        <v>4</v>
      </c>
      <c r="E8" s="359"/>
      <c r="F8" s="359"/>
      <c r="G8" s="359"/>
      <c r="H8" s="359"/>
      <c r="I8" s="359"/>
      <c r="J8" s="359"/>
      <c r="K8" s="359"/>
      <c r="L8" s="359"/>
      <c r="M8" s="359"/>
      <c r="N8" s="359"/>
      <c r="O8" s="359"/>
      <c r="P8" s="360"/>
      <c r="Q8" s="39"/>
      <c r="R8" s="39"/>
    </row>
    <row r="9" spans="1:57" s="10" customFormat="1" ht="4.5" customHeight="1">
      <c r="A9" s="39"/>
      <c r="B9" s="39"/>
      <c r="C9" s="55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46"/>
      <c r="R9" s="46"/>
      <c r="BE9" s="11"/>
    </row>
    <row r="10" spans="1:57" s="10" customFormat="1" ht="15" customHeight="1">
      <c r="A10" s="39"/>
      <c r="B10" s="39"/>
      <c r="C10" s="56" t="s">
        <v>6</v>
      </c>
      <c r="D10" s="361"/>
      <c r="E10" s="361"/>
      <c r="F10" s="361"/>
      <c r="G10" s="361"/>
      <c r="H10" s="361"/>
      <c r="I10" s="361"/>
      <c r="J10" s="361"/>
      <c r="K10" s="361"/>
      <c r="L10" s="361"/>
      <c r="M10" s="361"/>
      <c r="N10" s="361"/>
      <c r="O10" s="361"/>
      <c r="P10" s="361"/>
      <c r="Q10" s="46"/>
      <c r="R10" s="46"/>
      <c r="BE10" s="11"/>
    </row>
    <row r="11" spans="1:57" ht="3.95" customHeight="1">
      <c r="A11" s="39"/>
      <c r="B11" s="39"/>
      <c r="C11" s="5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39"/>
      <c r="R11" s="39"/>
    </row>
    <row r="12" spans="1:57" ht="16.5" customHeight="1">
      <c r="A12" s="39"/>
      <c r="B12" s="39"/>
      <c r="C12" s="53"/>
      <c r="D12" s="362" t="s">
        <v>7</v>
      </c>
      <c r="E12" s="362"/>
      <c r="F12" s="362"/>
      <c r="G12" s="362"/>
      <c r="H12" s="362"/>
      <c r="I12" s="362"/>
      <c r="J12" s="362" t="s">
        <v>8</v>
      </c>
      <c r="K12" s="362"/>
      <c r="L12" s="362"/>
      <c r="M12" s="362"/>
      <c r="N12" s="362"/>
      <c r="O12" s="362"/>
      <c r="P12" s="362"/>
      <c r="Q12" s="39"/>
      <c r="R12" s="39"/>
    </row>
    <row r="13" spans="1:57" ht="3.95" customHeight="1">
      <c r="A13" s="39"/>
      <c r="B13" s="39"/>
      <c r="C13" s="53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39"/>
      <c r="R13" s="39"/>
    </row>
    <row r="14" spans="1:57" ht="15" customHeight="1">
      <c r="A14" s="39"/>
      <c r="B14" s="39"/>
      <c r="C14" s="56" t="s">
        <v>9</v>
      </c>
      <c r="D14" s="342"/>
      <c r="E14" s="342"/>
      <c r="F14" s="342"/>
      <c r="G14" s="342"/>
      <c r="H14" s="342"/>
      <c r="I14" s="342"/>
      <c r="J14" s="342"/>
      <c r="K14" s="342"/>
      <c r="L14" s="342"/>
      <c r="M14" s="342"/>
      <c r="N14" s="342"/>
      <c r="O14" s="342"/>
      <c r="P14" s="342"/>
      <c r="Q14" s="39"/>
      <c r="R14" s="39"/>
    </row>
    <row r="15" spans="1:57" ht="15" customHeight="1">
      <c r="A15" s="39"/>
      <c r="B15" s="39"/>
      <c r="C15" s="55" t="s">
        <v>10</v>
      </c>
      <c r="D15" s="342"/>
      <c r="E15" s="342"/>
      <c r="F15" s="342"/>
      <c r="G15" s="342"/>
      <c r="H15" s="342"/>
      <c r="I15" s="342"/>
      <c r="J15" s="342"/>
      <c r="K15" s="342"/>
      <c r="L15" s="342"/>
      <c r="M15" s="342"/>
      <c r="N15" s="342"/>
      <c r="O15" s="342"/>
      <c r="P15" s="342"/>
      <c r="Q15" s="39"/>
      <c r="R15" s="39"/>
    </row>
    <row r="16" spans="1:57" ht="15" customHeight="1">
      <c r="A16" s="39"/>
      <c r="B16" s="39"/>
      <c r="C16" s="56" t="s">
        <v>11</v>
      </c>
      <c r="D16" s="342"/>
      <c r="E16" s="342"/>
      <c r="F16" s="342"/>
      <c r="G16" s="342"/>
      <c r="H16" s="342"/>
      <c r="I16" s="342"/>
      <c r="J16" s="342"/>
      <c r="K16" s="342"/>
      <c r="L16" s="342"/>
      <c r="M16" s="342"/>
      <c r="N16" s="342"/>
      <c r="O16" s="342"/>
      <c r="P16" s="342"/>
      <c r="Q16" s="39"/>
      <c r="R16" s="39"/>
    </row>
    <row r="17" spans="1:57" ht="15" customHeight="1">
      <c r="A17" s="39"/>
      <c r="B17" s="39"/>
      <c r="C17" s="55" t="s">
        <v>12</v>
      </c>
      <c r="D17" s="342"/>
      <c r="E17" s="342"/>
      <c r="F17" s="342"/>
      <c r="G17" s="342"/>
      <c r="H17" s="342"/>
      <c r="I17" s="342"/>
      <c r="J17" s="342"/>
      <c r="K17" s="342"/>
      <c r="L17" s="342"/>
      <c r="M17" s="342"/>
      <c r="N17" s="342"/>
      <c r="O17" s="342"/>
      <c r="P17" s="342"/>
      <c r="Q17" s="39"/>
      <c r="R17" s="39"/>
      <c r="U17" t="s">
        <v>13</v>
      </c>
    </row>
    <row r="18" spans="1:57" ht="15" customHeight="1">
      <c r="A18" s="39"/>
      <c r="B18" s="39"/>
      <c r="C18" s="56" t="s">
        <v>14</v>
      </c>
      <c r="D18" s="347"/>
      <c r="E18" s="342"/>
      <c r="F18" s="342"/>
      <c r="G18" s="342"/>
      <c r="H18" s="342"/>
      <c r="I18" s="342"/>
      <c r="J18" s="347"/>
      <c r="K18" s="342"/>
      <c r="L18" s="342"/>
      <c r="M18" s="342"/>
      <c r="N18" s="342"/>
      <c r="O18" s="342"/>
      <c r="P18" s="342"/>
      <c r="Q18" s="39"/>
      <c r="R18" s="39"/>
      <c r="T18" s="13"/>
    </row>
    <row r="19" spans="1:57" ht="3.95" customHeight="1">
      <c r="A19" s="39"/>
      <c r="B19" s="39"/>
      <c r="C19" s="57"/>
      <c r="D19" s="48"/>
      <c r="E19" s="48"/>
      <c r="F19" s="350"/>
      <c r="G19" s="350"/>
      <c r="H19" s="350"/>
      <c r="I19" s="350"/>
      <c r="J19" s="350"/>
      <c r="K19" s="350"/>
      <c r="L19" s="48"/>
      <c r="M19" s="48"/>
      <c r="N19" s="48"/>
      <c r="O19" s="48"/>
      <c r="P19" s="48"/>
      <c r="Q19" s="39"/>
      <c r="R19" s="39"/>
    </row>
    <row r="20" spans="1:57" s="10" customFormat="1" ht="20.25">
      <c r="A20" s="39"/>
      <c r="B20" s="39"/>
      <c r="C20" s="351" t="s">
        <v>15</v>
      </c>
      <c r="D20" s="351"/>
      <c r="E20" s="351"/>
      <c r="F20" s="351"/>
      <c r="G20" s="351"/>
      <c r="H20" s="351"/>
      <c r="I20" s="351"/>
      <c r="J20" s="351"/>
      <c r="K20" s="351"/>
      <c r="L20" s="351"/>
      <c r="M20" s="351"/>
      <c r="N20" s="351"/>
      <c r="O20" s="351"/>
      <c r="P20" s="351"/>
      <c r="Q20" s="46"/>
      <c r="R20" s="46"/>
      <c r="BE20" s="11"/>
    </row>
    <row r="21" spans="1:57" s="10" customFormat="1" ht="3.75" customHeight="1">
      <c r="A21" s="39"/>
      <c r="B21" s="39"/>
      <c r="C21" s="57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6"/>
      <c r="R21" s="46"/>
      <c r="BE21" s="11"/>
    </row>
    <row r="22" spans="1:57" s="10" customFormat="1" ht="60" customHeight="1">
      <c r="A22" s="39"/>
      <c r="B22" s="39"/>
      <c r="C22" s="352" t="s">
        <v>16</v>
      </c>
      <c r="D22" s="352"/>
      <c r="E22" s="352"/>
      <c r="F22" s="352"/>
      <c r="G22" s="352"/>
      <c r="H22" s="352"/>
      <c r="I22" s="352"/>
      <c r="J22" s="352"/>
      <c r="K22" s="352"/>
      <c r="L22" s="352"/>
      <c r="M22" s="352"/>
      <c r="N22" s="352"/>
      <c r="O22" s="352"/>
      <c r="P22" s="352"/>
      <c r="Q22" s="46"/>
      <c r="R22" s="46"/>
      <c r="BE22" s="11"/>
    </row>
    <row r="23" spans="1:57" s="10" customFormat="1" ht="31.5" customHeight="1">
      <c r="A23" s="39"/>
      <c r="B23" s="39"/>
      <c r="C23" s="355" t="s">
        <v>17</v>
      </c>
      <c r="D23" s="355"/>
      <c r="E23" s="355"/>
      <c r="F23" s="355"/>
      <c r="G23" s="355"/>
      <c r="H23" s="355"/>
      <c r="I23" s="355"/>
      <c r="J23" s="355"/>
      <c r="K23" s="355"/>
      <c r="L23" s="355"/>
      <c r="M23" s="355"/>
      <c r="N23" s="355"/>
      <c r="O23" s="355"/>
      <c r="P23" s="62"/>
      <c r="Q23" s="46"/>
      <c r="R23" s="46"/>
      <c r="BE23" s="11"/>
    </row>
    <row r="24" spans="1:57" s="10" customFormat="1" ht="15.75" customHeight="1">
      <c r="A24" s="39"/>
      <c r="B24" s="39"/>
      <c r="C24" s="353" t="s">
        <v>18</v>
      </c>
      <c r="D24" s="354"/>
      <c r="E24" s="354"/>
      <c r="F24" s="354"/>
      <c r="G24" s="354"/>
      <c r="H24" s="354"/>
      <c r="I24" s="354"/>
      <c r="J24" s="354"/>
      <c r="K24" s="354"/>
      <c r="L24" s="354"/>
      <c r="M24" s="354"/>
      <c r="N24" s="354"/>
      <c r="O24" s="354"/>
      <c r="P24" s="354"/>
      <c r="Q24" s="46"/>
      <c r="R24" s="46"/>
      <c r="BE24" s="14"/>
    </row>
    <row r="25" spans="1:57" s="10" customFormat="1" ht="3.75" customHeight="1">
      <c r="A25" s="39"/>
      <c r="B25" s="39"/>
      <c r="C25" s="56"/>
      <c r="D25" s="41"/>
      <c r="E25" s="41"/>
      <c r="F25" s="41"/>
      <c r="G25" s="41"/>
      <c r="H25" s="41"/>
      <c r="I25" s="41"/>
      <c r="J25" s="41"/>
      <c r="K25" s="41"/>
      <c r="L25" s="42"/>
      <c r="M25" s="42"/>
      <c r="N25" s="42"/>
      <c r="O25" s="42"/>
      <c r="P25" s="42"/>
      <c r="Q25" s="46"/>
      <c r="R25" s="46"/>
      <c r="BE25" s="11"/>
    </row>
    <row r="26" spans="1:57" ht="20.25" hidden="1">
      <c r="A26" s="39"/>
      <c r="B26" s="39"/>
      <c r="C26" s="345" t="s">
        <v>19</v>
      </c>
      <c r="D26" s="345"/>
      <c r="E26" s="345"/>
      <c r="F26" s="345"/>
      <c r="G26" s="345"/>
      <c r="H26" s="345"/>
      <c r="I26" s="345"/>
      <c r="J26" s="345"/>
      <c r="K26" s="345"/>
      <c r="L26" s="345"/>
      <c r="M26" s="345"/>
      <c r="N26" s="345"/>
      <c r="O26" s="345"/>
      <c r="P26" s="345"/>
      <c r="Q26" s="39"/>
      <c r="R26" s="39"/>
    </row>
    <row r="27" spans="1:57" ht="3.75" hidden="1" customHeight="1">
      <c r="A27" s="39"/>
      <c r="B27" s="39"/>
      <c r="C27" s="56"/>
      <c r="D27" s="363"/>
      <c r="E27" s="363"/>
      <c r="F27" s="363"/>
      <c r="G27" s="363"/>
      <c r="H27" s="365"/>
      <c r="I27" s="365"/>
      <c r="J27" s="363"/>
      <c r="K27" s="363"/>
      <c r="L27" s="363"/>
      <c r="M27" s="363"/>
      <c r="N27" s="363"/>
      <c r="O27" s="363"/>
      <c r="P27" s="49"/>
      <c r="Q27" s="39"/>
      <c r="R27" s="39"/>
    </row>
    <row r="28" spans="1:57" ht="16.5" hidden="1">
      <c r="A28" s="39"/>
      <c r="B28" s="39"/>
      <c r="C28" s="366"/>
      <c r="D28" s="367"/>
      <c r="E28" s="367"/>
      <c r="F28" s="367"/>
      <c r="G28" s="367"/>
      <c r="H28" s="367"/>
      <c r="I28" s="367"/>
      <c r="J28" s="367"/>
      <c r="K28" s="367"/>
      <c r="L28" s="367"/>
      <c r="M28" s="367"/>
      <c r="N28" s="367"/>
      <c r="O28" s="367"/>
      <c r="P28" s="368"/>
      <c r="Q28" s="39"/>
      <c r="R28" s="39"/>
    </row>
    <row r="29" spans="1:57" ht="16.5" hidden="1">
      <c r="A29" s="39"/>
      <c r="B29" s="39"/>
      <c r="C29" s="366"/>
      <c r="D29" s="367"/>
      <c r="E29" s="367"/>
      <c r="F29" s="367"/>
      <c r="G29" s="367"/>
      <c r="H29" s="367"/>
      <c r="I29" s="367"/>
      <c r="J29" s="367"/>
      <c r="K29" s="367"/>
      <c r="L29" s="367"/>
      <c r="M29" s="367"/>
      <c r="N29" s="367"/>
      <c r="O29" s="367"/>
      <c r="P29" s="368"/>
      <c r="Q29" s="39"/>
      <c r="R29" s="39"/>
    </row>
    <row r="30" spans="1:57" ht="16.5" hidden="1">
      <c r="A30" s="39"/>
      <c r="B30" s="39"/>
      <c r="C30" s="366"/>
      <c r="D30" s="367"/>
      <c r="E30" s="367"/>
      <c r="F30" s="367"/>
      <c r="G30" s="367"/>
      <c r="H30" s="367"/>
      <c r="I30" s="367"/>
      <c r="J30" s="367"/>
      <c r="K30" s="367"/>
      <c r="L30" s="367"/>
      <c r="M30" s="367"/>
      <c r="N30" s="367"/>
      <c r="O30" s="367"/>
      <c r="P30" s="368"/>
      <c r="Q30" s="39"/>
      <c r="R30" s="39"/>
    </row>
    <row r="31" spans="1:57" ht="16.5" hidden="1">
      <c r="A31" s="39"/>
      <c r="B31" s="39"/>
      <c r="C31" s="366"/>
      <c r="D31" s="367"/>
      <c r="E31" s="367"/>
      <c r="F31" s="367"/>
      <c r="G31" s="367"/>
      <c r="H31" s="367"/>
      <c r="I31" s="367"/>
      <c r="J31" s="367"/>
      <c r="K31" s="367"/>
      <c r="L31" s="367"/>
      <c r="M31" s="367"/>
      <c r="N31" s="367"/>
      <c r="O31" s="367"/>
      <c r="P31" s="368"/>
      <c r="Q31" s="39"/>
      <c r="R31" s="39"/>
    </row>
    <row r="32" spans="1:57" ht="16.5" hidden="1">
      <c r="A32" s="39"/>
      <c r="B32" s="39"/>
      <c r="C32" s="366"/>
      <c r="D32" s="367"/>
      <c r="E32" s="367"/>
      <c r="F32" s="367"/>
      <c r="G32" s="367"/>
      <c r="H32" s="367"/>
      <c r="I32" s="367"/>
      <c r="J32" s="367"/>
      <c r="K32" s="367"/>
      <c r="L32" s="367"/>
      <c r="M32" s="367"/>
      <c r="N32" s="367"/>
      <c r="O32" s="367"/>
      <c r="P32" s="368"/>
      <c r="Q32" s="39"/>
      <c r="R32" s="39"/>
    </row>
    <row r="33" spans="1:57" ht="16.5" hidden="1">
      <c r="A33" s="39"/>
      <c r="B33" s="39"/>
      <c r="C33" s="366"/>
      <c r="D33" s="367"/>
      <c r="E33" s="367"/>
      <c r="F33" s="367"/>
      <c r="G33" s="367"/>
      <c r="H33" s="367"/>
      <c r="I33" s="367"/>
      <c r="J33" s="367"/>
      <c r="K33" s="367"/>
      <c r="L33" s="367"/>
      <c r="M33" s="367"/>
      <c r="N33" s="367"/>
      <c r="O33" s="367"/>
      <c r="P33" s="368"/>
      <c r="Q33" s="39"/>
      <c r="R33" s="39"/>
    </row>
    <row r="34" spans="1:57" ht="16.5" hidden="1">
      <c r="A34" s="39"/>
      <c r="B34" s="39"/>
      <c r="C34" s="366"/>
      <c r="D34" s="367"/>
      <c r="E34" s="367"/>
      <c r="F34" s="367"/>
      <c r="G34" s="367"/>
      <c r="H34" s="367"/>
      <c r="I34" s="367"/>
      <c r="J34" s="367"/>
      <c r="K34" s="367"/>
      <c r="L34" s="367"/>
      <c r="M34" s="367"/>
      <c r="N34" s="367"/>
      <c r="O34" s="367"/>
      <c r="P34" s="368"/>
      <c r="Q34" s="39"/>
      <c r="R34" s="39"/>
    </row>
    <row r="35" spans="1:57" ht="16.5" hidden="1">
      <c r="A35" s="39"/>
      <c r="B35" s="39"/>
      <c r="C35" s="366"/>
      <c r="D35" s="367"/>
      <c r="E35" s="367"/>
      <c r="F35" s="367"/>
      <c r="G35" s="367"/>
      <c r="H35" s="367"/>
      <c r="I35" s="367"/>
      <c r="J35" s="367"/>
      <c r="K35" s="367"/>
      <c r="L35" s="367"/>
      <c r="M35" s="367"/>
      <c r="N35" s="367"/>
      <c r="O35" s="367"/>
      <c r="P35" s="368"/>
      <c r="Q35" s="39"/>
      <c r="R35" s="39"/>
      <c r="T35" s="2"/>
    </row>
    <row r="36" spans="1:57" ht="16.5" hidden="1">
      <c r="A36" s="39"/>
      <c r="B36" s="39"/>
      <c r="C36" s="369"/>
      <c r="D36" s="370"/>
      <c r="E36" s="370"/>
      <c r="F36" s="370"/>
      <c r="G36" s="370"/>
      <c r="H36" s="370"/>
      <c r="I36" s="370"/>
      <c r="J36" s="370"/>
      <c r="K36" s="370"/>
      <c r="L36" s="370"/>
      <c r="M36" s="370"/>
      <c r="N36" s="370"/>
      <c r="O36" s="370"/>
      <c r="P36" s="371"/>
      <c r="Q36" s="39"/>
      <c r="R36" s="39"/>
    </row>
    <row r="37" spans="1:57" ht="3.75" customHeight="1">
      <c r="A37" s="39"/>
      <c r="B37" s="39"/>
      <c r="C37" s="56"/>
      <c r="D37" s="343"/>
      <c r="E37" s="343"/>
      <c r="F37" s="343"/>
      <c r="G37" s="343"/>
      <c r="H37" s="344"/>
      <c r="I37" s="344"/>
      <c r="J37" s="344"/>
      <c r="K37" s="344"/>
      <c r="L37" s="344"/>
      <c r="M37" s="344"/>
      <c r="N37" s="344"/>
      <c r="O37" s="344"/>
      <c r="P37" s="344"/>
      <c r="Q37" s="39"/>
      <c r="R37" s="39"/>
    </row>
    <row r="38" spans="1:57" ht="3.95" customHeight="1">
      <c r="A38" s="39"/>
      <c r="B38" s="39"/>
      <c r="C38" s="55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45"/>
      <c r="Q38" s="39"/>
      <c r="R38" s="39"/>
      <c r="T38" s="15"/>
    </row>
    <row r="39" spans="1:57" s="10" customFormat="1" ht="20.25">
      <c r="A39" s="39"/>
      <c r="B39" s="39"/>
      <c r="C39" s="346" t="s">
        <v>20</v>
      </c>
      <c r="D39" s="346"/>
      <c r="E39" s="346"/>
      <c r="F39" s="346"/>
      <c r="G39" s="346"/>
      <c r="H39" s="346"/>
      <c r="I39" s="346"/>
      <c r="J39" s="346"/>
      <c r="K39" s="346"/>
      <c r="L39" s="346"/>
      <c r="M39" s="346"/>
      <c r="N39" s="346"/>
      <c r="O39" s="346"/>
      <c r="P39" s="346"/>
      <c r="Q39" s="46"/>
      <c r="R39" s="46"/>
      <c r="BE39" s="14"/>
    </row>
    <row r="40" spans="1:57" s="10" customFormat="1" ht="4.5" customHeight="1">
      <c r="A40" s="39"/>
      <c r="B40" s="39"/>
      <c r="C40" s="57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6"/>
      <c r="R40" s="46"/>
      <c r="BE40" s="14"/>
    </row>
    <row r="41" spans="1:57" s="10" customFormat="1" ht="15.75" customHeight="1">
      <c r="A41" s="39"/>
      <c r="B41" s="39"/>
      <c r="C41" s="63" t="s">
        <v>21</v>
      </c>
      <c r="D41" s="364" t="s">
        <v>22</v>
      </c>
      <c r="E41" s="364"/>
      <c r="F41" s="364"/>
      <c r="G41" s="64"/>
      <c r="H41" s="42"/>
      <c r="I41" s="45"/>
      <c r="J41" s="45"/>
      <c r="K41" s="348"/>
      <c r="L41" s="348"/>
      <c r="M41" s="348"/>
      <c r="N41" s="348"/>
      <c r="O41" s="45"/>
      <c r="P41" s="45"/>
      <c r="Q41" s="46"/>
      <c r="R41" s="46"/>
      <c r="BE41" s="14"/>
    </row>
    <row r="42" spans="1:57" s="10" customFormat="1" ht="4.5" hidden="1" customHeight="1">
      <c r="A42" s="39"/>
      <c r="B42" s="39"/>
      <c r="C42" s="58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39"/>
      <c r="Q42" s="46"/>
      <c r="R42" s="46"/>
      <c r="BE42" s="14"/>
    </row>
    <row r="43" spans="1:57" s="10" customFormat="1" ht="15.75" hidden="1" customHeight="1">
      <c r="A43" s="39"/>
      <c r="B43" s="39"/>
      <c r="C43" s="59"/>
      <c r="D43" s="344"/>
      <c r="E43" s="344"/>
      <c r="F43" s="344"/>
      <c r="G43" s="344"/>
      <c r="H43" s="344"/>
      <c r="I43" s="45"/>
      <c r="J43" s="45"/>
      <c r="K43" s="348"/>
      <c r="L43" s="348"/>
      <c r="M43" s="348"/>
      <c r="N43" s="45"/>
      <c r="O43" s="45"/>
      <c r="P43" s="45"/>
      <c r="Q43" s="46"/>
      <c r="R43" s="46"/>
      <c r="BE43" s="14"/>
    </row>
    <row r="44" spans="1:57" s="10" customFormat="1" ht="4.5" customHeight="1">
      <c r="A44" s="39"/>
      <c r="B44" s="39"/>
      <c r="C44" s="58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39"/>
      <c r="Q44" s="46"/>
      <c r="R44" s="46"/>
      <c r="BE44" s="14"/>
    </row>
    <row r="45" spans="1:57" s="10" customFormat="1" ht="2.4500000000000002" customHeight="1">
      <c r="A45" s="39"/>
      <c r="B45" s="39"/>
      <c r="C45" s="59"/>
      <c r="D45" s="51"/>
      <c r="E45" s="349"/>
      <c r="F45" s="349"/>
      <c r="G45" s="349"/>
      <c r="H45" s="51"/>
      <c r="I45" s="45"/>
      <c r="J45" s="45"/>
      <c r="K45" s="348"/>
      <c r="L45" s="348"/>
      <c r="M45" s="348"/>
      <c r="N45" s="348"/>
      <c r="O45" s="45"/>
      <c r="P45" s="45"/>
      <c r="Q45" s="46"/>
      <c r="R45" s="46"/>
      <c r="BE45" s="14"/>
    </row>
    <row r="46" spans="1:57" s="10" customFormat="1" ht="4.5" customHeight="1">
      <c r="A46" s="39"/>
      <c r="B46" s="39"/>
      <c r="C46" s="55"/>
      <c r="D46" s="50"/>
      <c r="E46" s="50"/>
      <c r="F46" s="50"/>
      <c r="G46" s="50"/>
      <c r="H46" s="50"/>
      <c r="I46" s="50"/>
      <c r="J46" s="45"/>
      <c r="K46" s="45"/>
      <c r="L46" s="45"/>
      <c r="M46" s="45"/>
      <c r="N46" s="45"/>
      <c r="O46" s="45"/>
      <c r="P46" s="39"/>
      <c r="Q46" s="46"/>
      <c r="R46" s="46"/>
      <c r="BE46" s="14"/>
    </row>
    <row r="47" spans="1:57" s="10" customFormat="1" ht="4.5" customHeight="1">
      <c r="A47" s="39"/>
      <c r="B47" s="39"/>
      <c r="C47" s="53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46"/>
      <c r="R47" s="46"/>
      <c r="BE47" s="14"/>
    </row>
    <row r="48" spans="1:57" ht="7.5" customHeight="1">
      <c r="A48" s="39"/>
      <c r="B48" s="39"/>
      <c r="C48" s="53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</row>
    <row r="49" spans="1:18">
      <c r="A49" s="39"/>
      <c r="B49" s="341"/>
      <c r="C49" s="341"/>
      <c r="D49" s="341"/>
      <c r="E49" s="341"/>
      <c r="F49" s="341"/>
      <c r="G49" s="341"/>
      <c r="H49" s="341"/>
      <c r="I49" s="341"/>
      <c r="J49" s="341"/>
      <c r="K49" s="341"/>
      <c r="L49" s="341"/>
      <c r="M49" s="341"/>
      <c r="N49" s="341"/>
      <c r="O49" s="341"/>
      <c r="P49" s="341"/>
      <c r="Q49" s="341"/>
      <c r="R49" s="341"/>
    </row>
  </sheetData>
  <mergeCells count="45">
    <mergeCell ref="D43:E43"/>
    <mergeCell ref="F43:H43"/>
    <mergeCell ref="K41:N41"/>
    <mergeCell ref="D27:G27"/>
    <mergeCell ref="D41:F41"/>
    <mergeCell ref="H27:I27"/>
    <mergeCell ref="J27:O27"/>
    <mergeCell ref="C28:P28"/>
    <mergeCell ref="C29:P29"/>
    <mergeCell ref="C30:P30"/>
    <mergeCell ref="C36:P36"/>
    <mergeCell ref="C31:P31"/>
    <mergeCell ref="C32:P32"/>
    <mergeCell ref="C33:P33"/>
    <mergeCell ref="C34:P34"/>
    <mergeCell ref="C35:P35"/>
    <mergeCell ref="C22:P22"/>
    <mergeCell ref="C24:P24"/>
    <mergeCell ref="C23:O23"/>
    <mergeCell ref="C3:P3"/>
    <mergeCell ref="C4:P4"/>
    <mergeCell ref="D6:P6"/>
    <mergeCell ref="D8:P8"/>
    <mergeCell ref="D10:P10"/>
    <mergeCell ref="D12:I12"/>
    <mergeCell ref="J12:P12"/>
    <mergeCell ref="D17:I17"/>
    <mergeCell ref="J17:P17"/>
    <mergeCell ref="D14:I14"/>
    <mergeCell ref="B49:R49"/>
    <mergeCell ref="J14:P14"/>
    <mergeCell ref="D15:I15"/>
    <mergeCell ref="J15:P15"/>
    <mergeCell ref="D16:I16"/>
    <mergeCell ref="J16:P16"/>
    <mergeCell ref="D37:P37"/>
    <mergeCell ref="C26:P26"/>
    <mergeCell ref="C39:P39"/>
    <mergeCell ref="J18:P18"/>
    <mergeCell ref="K45:N45"/>
    <mergeCell ref="E45:G45"/>
    <mergeCell ref="D18:I18"/>
    <mergeCell ref="F19:K19"/>
    <mergeCell ref="C20:P20"/>
    <mergeCell ref="K43:M43"/>
  </mergeCells>
  <hyperlinks>
    <hyperlink ref="D41" r:id="rId1" xr:uid="{668FB50C-4A6C-4F5F-BAC0-48BCB268372A}"/>
  </hyperlinks>
  <pageMargins left="0.70866141732283472" right="0.70866141732283472" top="0.74803149606299213" bottom="0.74803149606299213" header="0.31496062992125984" footer="0.31496062992125984"/>
  <pageSetup paperSize="9" scale="63" orientation="portrait" r:id="rId2"/>
  <headerFooter>
    <oddHeader>&amp;C&amp;"Calibri"&amp;10&amp;K000000 IN CONFIDENCE&amp;1#_x000D_</oddHeader>
    <oddFooter>&amp;L&amp;F&amp;C_x000D_&amp;1#&amp;"Calibri"&amp;10&amp;K000000 IN CONFIDENCE</oddFooter>
  </headerFooter>
  <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615987CE-E994-44F8-9C0C-16FA056178ED}">
          <x14:formula1>
            <xm:f>List!$A$1:$A$62</xm:f>
          </x14:formula1>
          <xm:sqref>D6:P6</xm:sqref>
        </x14:dataValidation>
        <x14:dataValidation type="list" allowBlank="1" showInputMessage="1" showErrorMessage="1" xr:uid="{B4233380-DE81-487B-BB94-5171AF825AB9}">
          <x14:formula1>
            <xm:f>'ALF Admin'!$F$5:$F$29</xm:f>
          </x14:formula1>
          <xm:sqref>D8:P8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2">
    <pageSetUpPr fitToPage="1"/>
  </sheetPr>
  <dimension ref="A1:U45"/>
  <sheetViews>
    <sheetView showGridLines="0" showRowColHeaders="0" topLeftCell="A5" zoomScaleNormal="100" workbookViewId="0">
      <selection activeCell="F17" sqref="F17"/>
    </sheetView>
  </sheetViews>
  <sheetFormatPr defaultRowHeight="12.75"/>
  <cols>
    <col min="1" max="1" width="2.85546875" customWidth="1"/>
    <col min="2" max="2" width="20.85546875" bestFit="1" customWidth="1"/>
    <col min="3" max="3" width="44.5703125" bestFit="1" customWidth="1"/>
    <col min="4" max="4" width="17.85546875" customWidth="1"/>
    <col min="5" max="5" width="9.5703125" customWidth="1"/>
    <col min="6" max="6" width="47.85546875" bestFit="1" customWidth="1"/>
    <col min="7" max="7" width="16" style="4" customWidth="1"/>
    <col min="8" max="19" width="13.85546875" style="4" customWidth="1"/>
    <col min="20" max="20" width="10.85546875" style="4" customWidth="1"/>
  </cols>
  <sheetData>
    <row r="1" spans="1:21" ht="20.25">
      <c r="A1" s="432" t="s">
        <v>248</v>
      </c>
      <c r="B1" s="432"/>
      <c r="C1" s="432"/>
      <c r="D1" s="432"/>
      <c r="E1" s="432"/>
      <c r="F1" s="432"/>
      <c r="G1" s="432"/>
    </row>
    <row r="2" spans="1:21" ht="15" customHeight="1">
      <c r="F2" s="4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U2" s="4"/>
    </row>
    <row r="3" spans="1:21">
      <c r="B3" s="20" t="s">
        <v>110</v>
      </c>
    </row>
    <row r="4" spans="1:21" ht="15.75">
      <c r="B4" s="431" t="s">
        <v>249</v>
      </c>
      <c r="C4" s="431"/>
      <c r="D4" s="24" t="s">
        <v>60</v>
      </c>
      <c r="F4" s="24" t="s">
        <v>250</v>
      </c>
      <c r="G4" s="24" t="s">
        <v>60</v>
      </c>
    </row>
    <row r="5" spans="1:21">
      <c r="B5" s="2"/>
      <c r="C5" s="2"/>
      <c r="D5" s="28"/>
      <c r="F5" s="4"/>
    </row>
    <row r="6" spans="1:21">
      <c r="B6" s="22" t="s">
        <v>35</v>
      </c>
      <c r="C6" s="22" t="s">
        <v>39</v>
      </c>
      <c r="D6" s="27">
        <f>D7+D8+D9+D10</f>
        <v>0</v>
      </c>
      <c r="F6" s="4"/>
    </row>
    <row r="7" spans="1:21">
      <c r="B7" s="2"/>
      <c r="C7" s="23" t="s">
        <v>41</v>
      </c>
      <c r="D7" s="25"/>
      <c r="F7" s="4"/>
    </row>
    <row r="8" spans="1:21">
      <c r="B8" s="2"/>
      <c r="C8" s="23" t="s">
        <v>43</v>
      </c>
      <c r="D8" s="25"/>
      <c r="F8" s="4"/>
    </row>
    <row r="9" spans="1:21">
      <c r="B9" s="2"/>
      <c r="C9" s="23" t="s">
        <v>44</v>
      </c>
      <c r="D9" s="25"/>
      <c r="F9" s="4"/>
    </row>
    <row r="10" spans="1:21">
      <c r="B10" s="2"/>
      <c r="C10" s="23" t="s">
        <v>46</v>
      </c>
      <c r="D10" s="25"/>
      <c r="F10" s="4"/>
    </row>
    <row r="11" spans="1:21">
      <c r="B11" s="2"/>
      <c r="C11" s="2"/>
      <c r="D11" s="28"/>
      <c r="F11" s="4"/>
    </row>
    <row r="12" spans="1:21">
      <c r="B12" s="2"/>
      <c r="C12" s="2"/>
      <c r="D12" s="28"/>
      <c r="F12" s="4"/>
    </row>
    <row r="13" spans="1:21">
      <c r="B13" s="22" t="s">
        <v>251</v>
      </c>
      <c r="C13" s="22" t="s">
        <v>39</v>
      </c>
      <c r="D13" s="27">
        <f>D14+D15+D16+D17</f>
        <v>0</v>
      </c>
      <c r="F13" s="4"/>
    </row>
    <row r="14" spans="1:21">
      <c r="B14" s="2"/>
      <c r="C14" s="23" t="s">
        <v>41</v>
      </c>
      <c r="D14" s="25"/>
      <c r="F14" s="4"/>
    </row>
    <row r="15" spans="1:21">
      <c r="B15" s="2"/>
      <c r="C15" s="23" t="s">
        <v>43</v>
      </c>
      <c r="D15" s="25"/>
      <c r="F15" s="4"/>
    </row>
    <row r="16" spans="1:21">
      <c r="B16" s="2"/>
      <c r="C16" s="23" t="s">
        <v>44</v>
      </c>
      <c r="D16" s="25"/>
      <c r="F16" s="4"/>
    </row>
    <row r="17" spans="2:7">
      <c r="B17" s="2"/>
      <c r="C17" s="23" t="s">
        <v>46</v>
      </c>
      <c r="D17" s="25"/>
      <c r="F17" s="4"/>
    </row>
    <row r="18" spans="2:7">
      <c r="B18" s="2"/>
      <c r="C18" s="2"/>
      <c r="D18" s="6"/>
      <c r="E18" s="6"/>
      <c r="F18" s="4"/>
    </row>
    <row r="19" spans="2:7">
      <c r="B19" s="22" t="s">
        <v>31</v>
      </c>
      <c r="C19" s="22" t="s">
        <v>39</v>
      </c>
      <c r="D19" s="27">
        <f>D20+D21+D22+D23</f>
        <v>0</v>
      </c>
      <c r="E19" s="6"/>
      <c r="F19" s="22" t="s">
        <v>252</v>
      </c>
      <c r="G19" s="27">
        <f>G20+G22+G21+G23</f>
        <v>0</v>
      </c>
    </row>
    <row r="20" spans="2:7">
      <c r="B20" s="22"/>
      <c r="C20" s="23" t="s">
        <v>41</v>
      </c>
      <c r="D20" s="26">
        <f>D7+D14</f>
        <v>0</v>
      </c>
      <c r="E20" s="6"/>
      <c r="F20" s="23" t="s">
        <v>253</v>
      </c>
      <c r="G20" s="25"/>
    </row>
    <row r="21" spans="2:7">
      <c r="B21" s="2"/>
      <c r="C21" s="23" t="s">
        <v>43</v>
      </c>
      <c r="D21" s="26">
        <f>D8+D15</f>
        <v>0</v>
      </c>
      <c r="E21" s="6"/>
      <c r="F21" s="23" t="s">
        <v>254</v>
      </c>
      <c r="G21" s="25"/>
    </row>
    <row r="22" spans="2:7">
      <c r="B22" s="2"/>
      <c r="C22" s="23" t="s">
        <v>44</v>
      </c>
      <c r="D22" s="26">
        <f>D9+D16</f>
        <v>0</v>
      </c>
      <c r="E22" s="6"/>
      <c r="F22" s="23" t="s">
        <v>255</v>
      </c>
      <c r="G22" s="25"/>
    </row>
    <row r="23" spans="2:7">
      <c r="B23" s="2"/>
      <c r="C23" s="23" t="s">
        <v>46</v>
      </c>
      <c r="D23" s="26">
        <f>D10+D17</f>
        <v>0</v>
      </c>
      <c r="E23" s="6"/>
      <c r="F23" s="23" t="s">
        <v>256</v>
      </c>
      <c r="G23" s="25"/>
    </row>
    <row r="24" spans="2:7">
      <c r="B24" s="2"/>
      <c r="C24" s="2"/>
      <c r="D24" s="6"/>
      <c r="E24" s="6"/>
      <c r="F24" s="4"/>
    </row>
    <row r="25" spans="2:7">
      <c r="B25" s="2"/>
      <c r="C25" s="2"/>
      <c r="D25" s="6"/>
      <c r="E25" s="6"/>
      <c r="F25" s="22" t="s">
        <v>257</v>
      </c>
      <c r="G25" s="27">
        <f>D19-G19</f>
        <v>0</v>
      </c>
    </row>
    <row r="26" spans="2:7">
      <c r="B26" s="2"/>
      <c r="C26" s="2"/>
      <c r="D26" s="6"/>
      <c r="E26" s="6"/>
      <c r="F26" s="22" t="s">
        <v>258</v>
      </c>
    </row>
    <row r="27" spans="2:7">
      <c r="B27" s="2"/>
      <c r="C27" s="2"/>
      <c r="D27" s="6"/>
      <c r="E27" s="6"/>
      <c r="F27" s="4"/>
    </row>
    <row r="28" spans="2:7">
      <c r="B28" s="22" t="s">
        <v>259</v>
      </c>
      <c r="C28" s="22" t="s">
        <v>229</v>
      </c>
      <c r="D28" s="28"/>
      <c r="F28" s="4"/>
    </row>
    <row r="29" spans="2:7">
      <c r="B29" s="22"/>
      <c r="C29" s="22" t="s">
        <v>260</v>
      </c>
      <c r="D29" s="28"/>
      <c r="F29" s="4"/>
    </row>
    <row r="30" spans="2:7">
      <c r="B30" s="2"/>
      <c r="C30" s="1" t="s">
        <v>231</v>
      </c>
      <c r="D30" s="27">
        <f>D31+D32</f>
        <v>0</v>
      </c>
      <c r="F30" s="4"/>
    </row>
    <row r="31" spans="2:7">
      <c r="B31" s="2"/>
      <c r="C31" s="23" t="s">
        <v>232</v>
      </c>
      <c r="D31" s="25"/>
      <c r="F31" s="4"/>
    </row>
    <row r="32" spans="2:7">
      <c r="B32" s="2"/>
      <c r="C32" s="23" t="s">
        <v>233</v>
      </c>
      <c r="D32" s="25"/>
      <c r="F32" s="4"/>
    </row>
    <row r="33" spans="2:7">
      <c r="B33" s="2"/>
      <c r="C33" s="2"/>
      <c r="F33" s="4"/>
    </row>
    <row r="34" spans="2:7">
      <c r="B34" s="2"/>
      <c r="C34" s="1" t="s">
        <v>234</v>
      </c>
      <c r="D34" s="27">
        <f>D35+D36</f>
        <v>0</v>
      </c>
      <c r="F34" s="4"/>
    </row>
    <row r="35" spans="2:7">
      <c r="B35" s="2"/>
      <c r="C35" s="23" t="s">
        <v>261</v>
      </c>
      <c r="D35" s="25"/>
      <c r="F35" s="4"/>
    </row>
    <row r="36" spans="2:7">
      <c r="B36" s="2"/>
      <c r="C36" s="23" t="s">
        <v>262</v>
      </c>
      <c r="D36" s="25"/>
      <c r="F36" s="4"/>
    </row>
    <row r="37" spans="2:7">
      <c r="B37" s="2"/>
      <c r="C37" s="2"/>
      <c r="F37" s="4"/>
    </row>
    <row r="38" spans="2:7">
      <c r="B38" s="2"/>
      <c r="C38" s="1" t="s">
        <v>263</v>
      </c>
      <c r="D38" s="26">
        <f>D31+D35</f>
        <v>0</v>
      </c>
      <c r="F38" s="4"/>
    </row>
    <row r="39" spans="2:7">
      <c r="B39" s="2"/>
      <c r="C39" s="1" t="s">
        <v>264</v>
      </c>
      <c r="D39" s="26">
        <f>D32+D36</f>
        <v>0</v>
      </c>
      <c r="F39" s="4"/>
    </row>
    <row r="40" spans="2:7">
      <c r="B40" s="2"/>
      <c r="C40" s="2"/>
      <c r="D40" s="2"/>
      <c r="F40" s="22" t="s">
        <v>265</v>
      </c>
    </row>
    <row r="41" spans="2:7">
      <c r="B41" s="2"/>
      <c r="C41" s="22" t="s">
        <v>39</v>
      </c>
      <c r="D41" s="27">
        <f>D30+D34</f>
        <v>0</v>
      </c>
      <c r="F41" s="29" t="s">
        <v>266</v>
      </c>
      <c r="G41" s="25"/>
    </row>
    <row r="42" spans="2:7">
      <c r="B42" s="2"/>
      <c r="C42" s="2"/>
      <c r="D42" s="21"/>
      <c r="F42" s="4"/>
    </row>
    <row r="43" spans="2:7">
      <c r="B43" s="2"/>
      <c r="C43" s="2"/>
      <c r="F43" s="22" t="s">
        <v>257</v>
      </c>
      <c r="G43" s="27">
        <f>D41-G41</f>
        <v>0</v>
      </c>
    </row>
    <row r="44" spans="2:7">
      <c r="C44" s="2"/>
      <c r="D44" s="2"/>
      <c r="F44" s="22" t="s">
        <v>258</v>
      </c>
    </row>
    <row r="45" spans="2:7">
      <c r="C45" s="2"/>
      <c r="D45" s="2"/>
      <c r="E45" s="2"/>
    </row>
  </sheetData>
  <mergeCells count="2">
    <mergeCell ref="B4:C4"/>
    <mergeCell ref="A1:G1"/>
  </mergeCells>
  <hyperlinks>
    <hyperlink ref="B3" location="Definitions!C237" display="Click here for item definitions" xr:uid="{00000000-0004-0000-0A00-000000000000}"/>
  </hyperlinks>
  <pageMargins left="0.35433070866141736" right="0.35433070866141736" top="0.98425196850393704" bottom="0.98425196850393704" header="0.51181102362204722" footer="0.51181102362204722"/>
  <pageSetup paperSize="8" orientation="landscape" r:id="rId1"/>
  <headerFooter alignWithMargins="0">
    <oddHeader>&amp;C&amp;"Calibri"&amp;10&amp;K000000 IN CONFIDENCE&amp;1#_x000D_</oddHeader>
    <oddFooter>&amp;C_x000D_&amp;1#&amp;"Calibri"&amp;10&amp;K000000 IN CONFIDENCE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6">
    <tabColor theme="1"/>
    <pageSetUpPr fitToPage="1"/>
  </sheetPr>
  <dimension ref="A1:U56"/>
  <sheetViews>
    <sheetView showGridLines="0" view="pageBreakPreview" zoomScale="70" zoomScaleNormal="100" zoomScaleSheetLayoutView="70" workbookViewId="0">
      <pane xSplit="4" ySplit="4" topLeftCell="E5" activePane="bottomRight" state="frozen"/>
      <selection pane="topRight" activeCell="A2" sqref="A2"/>
      <selection pane="bottomLeft" activeCell="A2" sqref="A2"/>
      <selection pane="bottomRight" activeCell="C6" sqref="C6"/>
    </sheetView>
  </sheetViews>
  <sheetFormatPr defaultRowHeight="12.75"/>
  <cols>
    <col min="1" max="1" width="2.85546875" customWidth="1"/>
    <col min="2" max="2" width="25.42578125" customWidth="1"/>
    <col min="3" max="3" width="53.140625" bestFit="1" customWidth="1"/>
    <col min="4" max="4" width="18" bestFit="1" customWidth="1"/>
    <col min="5" max="5" width="2.85546875" customWidth="1"/>
    <col min="6" max="6" width="10.5703125" style="4" hidden="1" customWidth="1"/>
    <col min="7" max="7" width="13.140625" style="4" hidden="1" customWidth="1"/>
    <col min="8" max="8" width="12.42578125" style="4" hidden="1" customWidth="1"/>
    <col min="9" max="9" width="14.140625" style="4" hidden="1" customWidth="1"/>
    <col min="10" max="10" width="18.85546875" style="4" bestFit="1" customWidth="1"/>
    <col min="11" max="12" width="21.5703125" style="4" bestFit="1" customWidth="1"/>
    <col min="13" max="13" width="16.42578125" style="4" bestFit="1" customWidth="1"/>
    <col min="14" max="14" width="17.140625" style="4" bestFit="1" customWidth="1"/>
    <col min="15" max="15" width="18.140625" style="4" bestFit="1" customWidth="1"/>
    <col min="16" max="17" width="18.85546875" style="4" bestFit="1" customWidth="1"/>
    <col min="18" max="20" width="18.85546875" bestFit="1" customWidth="1"/>
    <col min="21" max="21" width="15.85546875" bestFit="1" customWidth="1"/>
  </cols>
  <sheetData>
    <row r="1" spans="1:21" ht="40.5">
      <c r="A1" s="166"/>
      <c r="B1" s="434" t="s">
        <v>267</v>
      </c>
      <c r="C1" s="434"/>
      <c r="D1" s="434"/>
      <c r="E1" s="166"/>
      <c r="F1" s="166"/>
      <c r="G1" s="166"/>
      <c r="H1" s="166"/>
      <c r="I1" s="166"/>
      <c r="J1" s="388" t="s">
        <v>268</v>
      </c>
      <c r="K1" s="389"/>
      <c r="L1" s="389"/>
      <c r="M1" s="389"/>
      <c r="N1" s="389"/>
      <c r="O1" s="389"/>
      <c r="P1" s="389"/>
      <c r="Q1" s="389"/>
      <c r="R1" s="389"/>
      <c r="S1" s="389"/>
      <c r="T1" s="389"/>
      <c r="U1" s="433"/>
    </row>
    <row r="2" spans="1:21" ht="17.25">
      <c r="A2" s="39"/>
      <c r="B2" s="155"/>
      <c r="C2" s="39"/>
      <c r="D2" s="390" t="s">
        <v>39</v>
      </c>
      <c r="E2" s="39"/>
      <c r="F2" s="169" t="s">
        <v>209</v>
      </c>
      <c r="G2" s="169" t="s">
        <v>269</v>
      </c>
      <c r="H2" s="169" t="s">
        <v>270</v>
      </c>
      <c r="I2" s="169" t="s">
        <v>271</v>
      </c>
      <c r="J2" s="171" t="s">
        <v>272</v>
      </c>
      <c r="K2" s="171" t="s">
        <v>273</v>
      </c>
      <c r="L2" s="171" t="s">
        <v>132</v>
      </c>
      <c r="M2" s="171" t="s">
        <v>133</v>
      </c>
      <c r="N2" s="171" t="s">
        <v>134</v>
      </c>
      <c r="O2" s="171" t="s">
        <v>212</v>
      </c>
      <c r="P2" s="171" t="s">
        <v>213</v>
      </c>
      <c r="Q2" s="171" t="s">
        <v>274</v>
      </c>
      <c r="R2" s="171" t="s">
        <v>275</v>
      </c>
      <c r="S2" s="171" t="s">
        <v>276</v>
      </c>
      <c r="T2" s="171" t="s">
        <v>277</v>
      </c>
      <c r="U2" s="171" t="s">
        <v>278</v>
      </c>
    </row>
    <row r="3" spans="1:21" ht="17.25">
      <c r="A3" s="39"/>
      <c r="B3" s="90" t="s">
        <v>110</v>
      </c>
      <c r="C3" s="39"/>
      <c r="D3" s="391"/>
      <c r="E3" s="39"/>
      <c r="F3" s="169"/>
      <c r="G3" s="169" t="s">
        <v>279</v>
      </c>
      <c r="H3" s="169" t="s">
        <v>280</v>
      </c>
      <c r="I3" s="169" t="s">
        <v>215</v>
      </c>
      <c r="J3" s="172" t="s">
        <v>281</v>
      </c>
      <c r="K3" s="172" t="s">
        <v>137</v>
      </c>
      <c r="L3" s="172" t="s">
        <v>138</v>
      </c>
      <c r="M3" s="172" t="s">
        <v>139</v>
      </c>
      <c r="N3" s="172" t="s">
        <v>282</v>
      </c>
      <c r="O3" s="172" t="s">
        <v>140</v>
      </c>
      <c r="P3" s="172" t="s">
        <v>283</v>
      </c>
      <c r="Q3" s="172" t="s">
        <v>284</v>
      </c>
      <c r="R3" s="172" t="s">
        <v>217</v>
      </c>
      <c r="S3" s="172" t="s">
        <v>285</v>
      </c>
      <c r="T3" s="172" t="s">
        <v>286</v>
      </c>
      <c r="U3" s="172" t="s">
        <v>287</v>
      </c>
    </row>
    <row r="4" spans="1:21" ht="14.25">
      <c r="A4" s="39"/>
      <c r="B4" s="39">
        <f>COUNTA(J20:U21,J24:U25,J41:U42,J45:U46,J51:U52,J55:U56)</f>
        <v>144</v>
      </c>
      <c r="C4" s="39">
        <f>COUNTA(E6:V56)</f>
        <v>512</v>
      </c>
      <c r="D4" s="170" t="s">
        <v>60</v>
      </c>
      <c r="E4" s="39"/>
      <c r="F4" s="170" t="s">
        <v>60</v>
      </c>
      <c r="G4" s="170" t="s">
        <v>60</v>
      </c>
      <c r="H4" s="170" t="s">
        <v>60</v>
      </c>
      <c r="I4" s="170" t="s">
        <v>60</v>
      </c>
      <c r="J4" s="170" t="s">
        <v>60</v>
      </c>
      <c r="K4" s="170" t="s">
        <v>60</v>
      </c>
      <c r="L4" s="170" t="s">
        <v>60</v>
      </c>
      <c r="M4" s="170" t="s">
        <v>60</v>
      </c>
      <c r="N4" s="170" t="s">
        <v>60</v>
      </c>
      <c r="O4" s="170" t="s">
        <v>60</v>
      </c>
      <c r="P4" s="170" t="s">
        <v>60</v>
      </c>
      <c r="Q4" s="170" t="s">
        <v>60</v>
      </c>
      <c r="R4" s="170" t="s">
        <v>60</v>
      </c>
      <c r="S4" s="170" t="s">
        <v>60</v>
      </c>
      <c r="T4" s="170" t="s">
        <v>60</v>
      </c>
      <c r="U4" s="170" t="s">
        <v>60</v>
      </c>
    </row>
    <row r="5" spans="1:21" ht="14.25">
      <c r="A5" s="39"/>
      <c r="B5" s="39"/>
      <c r="C5" s="39"/>
      <c r="D5" s="39"/>
      <c r="E5" s="39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39"/>
      <c r="S5" s="39"/>
      <c r="T5" s="39"/>
      <c r="U5" s="39"/>
    </row>
    <row r="6" spans="1:21" ht="17.25">
      <c r="A6" s="39"/>
      <c r="B6" s="176" t="s">
        <v>31</v>
      </c>
      <c r="C6" s="176" t="s">
        <v>39</v>
      </c>
      <c r="D6" s="165">
        <f>D8+D12</f>
        <v>14400</v>
      </c>
      <c r="E6" s="91"/>
      <c r="F6" s="156">
        <f>F17+F28</f>
        <v>0</v>
      </c>
      <c r="G6" s="156">
        <f t="shared" ref="G6:U6" si="0">G17+G28</f>
        <v>0</v>
      </c>
      <c r="H6" s="156">
        <f t="shared" si="0"/>
        <v>0</v>
      </c>
      <c r="I6" s="156">
        <f t="shared" si="0"/>
        <v>0</v>
      </c>
      <c r="J6" s="165">
        <f t="shared" si="0"/>
        <v>1200</v>
      </c>
      <c r="K6" s="165">
        <f t="shared" si="0"/>
        <v>1200</v>
      </c>
      <c r="L6" s="165">
        <f t="shared" si="0"/>
        <v>1200</v>
      </c>
      <c r="M6" s="165">
        <f t="shared" si="0"/>
        <v>1200</v>
      </c>
      <c r="N6" s="165">
        <f t="shared" si="0"/>
        <v>1200</v>
      </c>
      <c r="O6" s="165">
        <f t="shared" si="0"/>
        <v>1200</v>
      </c>
      <c r="P6" s="165">
        <f t="shared" si="0"/>
        <v>1200</v>
      </c>
      <c r="Q6" s="165">
        <f t="shared" si="0"/>
        <v>1200</v>
      </c>
      <c r="R6" s="165">
        <f t="shared" si="0"/>
        <v>1200</v>
      </c>
      <c r="S6" s="165">
        <f t="shared" si="0"/>
        <v>1200</v>
      </c>
      <c r="T6" s="165">
        <f t="shared" si="0"/>
        <v>1200</v>
      </c>
      <c r="U6" s="165">
        <f t="shared" si="0"/>
        <v>1200</v>
      </c>
    </row>
    <row r="7" spans="1:21" ht="16.5">
      <c r="A7" s="39"/>
      <c r="B7" s="80"/>
      <c r="C7" s="58"/>
      <c r="D7" s="79"/>
      <c r="E7" s="91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39"/>
      <c r="S7" s="39"/>
      <c r="T7" s="39"/>
      <c r="U7" s="39"/>
    </row>
    <row r="8" spans="1:21" ht="17.25">
      <c r="A8" s="39"/>
      <c r="B8" s="39"/>
      <c r="C8" s="199" t="s">
        <v>288</v>
      </c>
      <c r="D8" s="165">
        <f>D9+D10</f>
        <v>7200</v>
      </c>
      <c r="E8" s="39"/>
      <c r="F8" s="156">
        <f>F9+F10</f>
        <v>0</v>
      </c>
      <c r="G8" s="156">
        <f t="shared" ref="G8:U8" si="1">G9+G10</f>
        <v>0</v>
      </c>
      <c r="H8" s="156">
        <f t="shared" si="1"/>
        <v>0</v>
      </c>
      <c r="I8" s="156">
        <f t="shared" si="1"/>
        <v>0</v>
      </c>
      <c r="J8" s="165">
        <f t="shared" si="1"/>
        <v>600</v>
      </c>
      <c r="K8" s="165">
        <f t="shared" si="1"/>
        <v>600</v>
      </c>
      <c r="L8" s="165">
        <f t="shared" si="1"/>
        <v>600</v>
      </c>
      <c r="M8" s="165">
        <f t="shared" si="1"/>
        <v>600</v>
      </c>
      <c r="N8" s="165">
        <f t="shared" si="1"/>
        <v>600</v>
      </c>
      <c r="O8" s="165">
        <f t="shared" si="1"/>
        <v>600</v>
      </c>
      <c r="P8" s="165">
        <f t="shared" si="1"/>
        <v>600</v>
      </c>
      <c r="Q8" s="165">
        <f t="shared" si="1"/>
        <v>600</v>
      </c>
      <c r="R8" s="165">
        <f t="shared" si="1"/>
        <v>600</v>
      </c>
      <c r="S8" s="165">
        <f t="shared" si="1"/>
        <v>600</v>
      </c>
      <c r="T8" s="165">
        <f t="shared" si="1"/>
        <v>600</v>
      </c>
      <c r="U8" s="165">
        <f t="shared" si="1"/>
        <v>600</v>
      </c>
    </row>
    <row r="9" spans="1:21" ht="16.5">
      <c r="A9" s="39"/>
      <c r="B9" s="39"/>
      <c r="C9" s="198" t="s">
        <v>41</v>
      </c>
      <c r="D9" s="165">
        <f>SUM(F9:U9)</f>
        <v>3600</v>
      </c>
      <c r="E9" s="39"/>
      <c r="F9" s="156">
        <f>F20+F31</f>
        <v>0</v>
      </c>
      <c r="G9" s="156">
        <f t="shared" ref="G9:U10" si="2">G20+G31</f>
        <v>0</v>
      </c>
      <c r="H9" s="156">
        <f t="shared" si="2"/>
        <v>0</v>
      </c>
      <c r="I9" s="156">
        <f t="shared" si="2"/>
        <v>0</v>
      </c>
      <c r="J9" s="165">
        <f t="shared" si="2"/>
        <v>300</v>
      </c>
      <c r="K9" s="165">
        <f t="shared" si="2"/>
        <v>300</v>
      </c>
      <c r="L9" s="165">
        <f t="shared" si="2"/>
        <v>300</v>
      </c>
      <c r="M9" s="165">
        <f t="shared" si="2"/>
        <v>300</v>
      </c>
      <c r="N9" s="165">
        <f t="shared" si="2"/>
        <v>300</v>
      </c>
      <c r="O9" s="165">
        <f t="shared" si="2"/>
        <v>300</v>
      </c>
      <c r="P9" s="165">
        <f t="shared" si="2"/>
        <v>300</v>
      </c>
      <c r="Q9" s="165">
        <f t="shared" si="2"/>
        <v>300</v>
      </c>
      <c r="R9" s="165">
        <f t="shared" si="2"/>
        <v>300</v>
      </c>
      <c r="S9" s="165">
        <f t="shared" si="2"/>
        <v>300</v>
      </c>
      <c r="T9" s="165">
        <f t="shared" si="2"/>
        <v>300</v>
      </c>
      <c r="U9" s="165">
        <f t="shared" si="2"/>
        <v>300</v>
      </c>
    </row>
    <row r="10" spans="1:21" ht="16.5">
      <c r="A10" s="39"/>
      <c r="B10" s="39"/>
      <c r="C10" s="198" t="s">
        <v>43</v>
      </c>
      <c r="D10" s="165">
        <f>SUM(F10:U10)</f>
        <v>3600</v>
      </c>
      <c r="E10" s="39"/>
      <c r="F10" s="156">
        <f>F21+F32</f>
        <v>0</v>
      </c>
      <c r="G10" s="156">
        <f t="shared" si="2"/>
        <v>0</v>
      </c>
      <c r="H10" s="156">
        <f t="shared" si="2"/>
        <v>0</v>
      </c>
      <c r="I10" s="156">
        <f t="shared" si="2"/>
        <v>0</v>
      </c>
      <c r="J10" s="165">
        <f t="shared" si="2"/>
        <v>300</v>
      </c>
      <c r="K10" s="165">
        <f t="shared" si="2"/>
        <v>300</v>
      </c>
      <c r="L10" s="165">
        <f t="shared" si="2"/>
        <v>300</v>
      </c>
      <c r="M10" s="165">
        <f t="shared" si="2"/>
        <v>300</v>
      </c>
      <c r="N10" s="165">
        <f t="shared" si="2"/>
        <v>300</v>
      </c>
      <c r="O10" s="165">
        <f t="shared" si="2"/>
        <v>300</v>
      </c>
      <c r="P10" s="165">
        <f t="shared" si="2"/>
        <v>300</v>
      </c>
      <c r="Q10" s="165">
        <f t="shared" si="2"/>
        <v>300</v>
      </c>
      <c r="R10" s="165">
        <f t="shared" si="2"/>
        <v>300</v>
      </c>
      <c r="S10" s="165">
        <f t="shared" si="2"/>
        <v>300</v>
      </c>
      <c r="T10" s="165">
        <f t="shared" si="2"/>
        <v>300</v>
      </c>
      <c r="U10" s="165">
        <f t="shared" si="2"/>
        <v>300</v>
      </c>
    </row>
    <row r="11" spans="1:21" ht="16.5">
      <c r="A11" s="39"/>
      <c r="B11" s="39"/>
      <c r="C11" s="58"/>
      <c r="D11" s="39"/>
      <c r="E11" s="39"/>
      <c r="F11" s="88"/>
      <c r="G11" s="88"/>
      <c r="H11" s="88"/>
      <c r="I11" s="88"/>
      <c r="J11" s="88"/>
      <c r="K11" s="88"/>
      <c r="L11" s="88"/>
      <c r="M11" s="88"/>
      <c r="N11" s="88"/>
      <c r="O11" s="88"/>
      <c r="P11" s="88"/>
      <c r="Q11" s="88"/>
      <c r="R11" s="39"/>
      <c r="S11" s="88"/>
      <c r="T11" s="39"/>
      <c r="U11" s="88"/>
    </row>
    <row r="12" spans="1:21" ht="17.25">
      <c r="A12" s="39"/>
      <c r="B12" s="39"/>
      <c r="C12" s="199" t="s">
        <v>289</v>
      </c>
      <c r="D12" s="94">
        <f>D13+D14</f>
        <v>7200</v>
      </c>
      <c r="E12" s="88"/>
      <c r="F12" s="156">
        <f t="shared" ref="F12:U12" si="3">F13+F14</f>
        <v>0</v>
      </c>
      <c r="G12" s="156">
        <f t="shared" si="3"/>
        <v>0</v>
      </c>
      <c r="H12" s="156">
        <f t="shared" si="3"/>
        <v>0</v>
      </c>
      <c r="I12" s="156">
        <f t="shared" si="3"/>
        <v>0</v>
      </c>
      <c r="J12" s="94">
        <f t="shared" si="3"/>
        <v>600</v>
      </c>
      <c r="K12" s="94">
        <f t="shared" si="3"/>
        <v>600</v>
      </c>
      <c r="L12" s="94">
        <f t="shared" si="3"/>
        <v>600</v>
      </c>
      <c r="M12" s="94">
        <f t="shared" si="3"/>
        <v>600</v>
      </c>
      <c r="N12" s="94">
        <f t="shared" si="3"/>
        <v>600</v>
      </c>
      <c r="O12" s="94">
        <f t="shared" si="3"/>
        <v>600</v>
      </c>
      <c r="P12" s="94">
        <f t="shared" si="3"/>
        <v>600</v>
      </c>
      <c r="Q12" s="94">
        <f t="shared" si="3"/>
        <v>600</v>
      </c>
      <c r="R12" s="94">
        <f t="shared" si="3"/>
        <v>600</v>
      </c>
      <c r="S12" s="94">
        <f t="shared" si="3"/>
        <v>600</v>
      </c>
      <c r="T12" s="94">
        <f t="shared" si="3"/>
        <v>600</v>
      </c>
      <c r="U12" s="94">
        <f t="shared" si="3"/>
        <v>600</v>
      </c>
    </row>
    <row r="13" spans="1:21" ht="16.5">
      <c r="A13" s="39"/>
      <c r="B13" s="39"/>
      <c r="C13" s="198" t="s">
        <v>44</v>
      </c>
      <c r="D13" s="94">
        <f>SUM(F13:U13)</f>
        <v>3600</v>
      </c>
      <c r="E13" s="88"/>
      <c r="F13" s="156">
        <f t="shared" ref="F13:U14" si="4">F24+F35</f>
        <v>0</v>
      </c>
      <c r="G13" s="156">
        <f t="shared" si="4"/>
        <v>0</v>
      </c>
      <c r="H13" s="156">
        <f t="shared" si="4"/>
        <v>0</v>
      </c>
      <c r="I13" s="156">
        <f t="shared" si="4"/>
        <v>0</v>
      </c>
      <c r="J13" s="94">
        <f t="shared" si="4"/>
        <v>300</v>
      </c>
      <c r="K13" s="94">
        <f t="shared" si="4"/>
        <v>300</v>
      </c>
      <c r="L13" s="94">
        <f t="shared" si="4"/>
        <v>300</v>
      </c>
      <c r="M13" s="94">
        <f t="shared" si="4"/>
        <v>300</v>
      </c>
      <c r="N13" s="94">
        <f t="shared" si="4"/>
        <v>300</v>
      </c>
      <c r="O13" s="94">
        <f t="shared" si="4"/>
        <v>300</v>
      </c>
      <c r="P13" s="94">
        <f t="shared" si="4"/>
        <v>300</v>
      </c>
      <c r="Q13" s="94">
        <f t="shared" si="4"/>
        <v>300</v>
      </c>
      <c r="R13" s="94">
        <f t="shared" si="4"/>
        <v>300</v>
      </c>
      <c r="S13" s="94">
        <f t="shared" si="4"/>
        <v>300</v>
      </c>
      <c r="T13" s="94">
        <f t="shared" si="4"/>
        <v>300</v>
      </c>
      <c r="U13" s="94">
        <f t="shared" si="4"/>
        <v>300</v>
      </c>
    </row>
    <row r="14" spans="1:21" ht="16.5">
      <c r="A14" s="39"/>
      <c r="B14" s="39"/>
      <c r="C14" s="198" t="s">
        <v>46</v>
      </c>
      <c r="D14" s="94">
        <f>SUM(F14:U14)</f>
        <v>3600</v>
      </c>
      <c r="E14" s="88"/>
      <c r="F14" s="156">
        <f t="shared" si="4"/>
        <v>0</v>
      </c>
      <c r="G14" s="156">
        <f t="shared" si="4"/>
        <v>0</v>
      </c>
      <c r="H14" s="156">
        <f t="shared" si="4"/>
        <v>0</v>
      </c>
      <c r="I14" s="156">
        <f t="shared" si="4"/>
        <v>0</v>
      </c>
      <c r="J14" s="94">
        <f t="shared" si="4"/>
        <v>300</v>
      </c>
      <c r="K14" s="94">
        <f t="shared" si="4"/>
        <v>300</v>
      </c>
      <c r="L14" s="94">
        <f t="shared" si="4"/>
        <v>300</v>
      </c>
      <c r="M14" s="94">
        <f t="shared" si="4"/>
        <v>300</v>
      </c>
      <c r="N14" s="94">
        <f t="shared" si="4"/>
        <v>300</v>
      </c>
      <c r="O14" s="94">
        <f t="shared" si="4"/>
        <v>300</v>
      </c>
      <c r="P14" s="94">
        <f t="shared" si="4"/>
        <v>300</v>
      </c>
      <c r="Q14" s="94">
        <f t="shared" si="4"/>
        <v>300</v>
      </c>
      <c r="R14" s="94">
        <f t="shared" si="4"/>
        <v>300</v>
      </c>
      <c r="S14" s="94">
        <f t="shared" si="4"/>
        <v>300</v>
      </c>
      <c r="T14" s="94">
        <f t="shared" si="4"/>
        <v>300</v>
      </c>
      <c r="U14" s="94">
        <f t="shared" si="4"/>
        <v>300</v>
      </c>
    </row>
    <row r="15" spans="1:21" ht="16.5">
      <c r="A15" s="39"/>
      <c r="B15" s="39"/>
      <c r="C15" s="53"/>
      <c r="D15" s="210"/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  <c r="T15" s="88"/>
      <c r="U15" s="88"/>
    </row>
    <row r="16" spans="1:21" ht="16.5">
      <c r="A16" s="39"/>
      <c r="B16" s="39"/>
      <c r="C16" s="53"/>
      <c r="D16" s="210"/>
      <c r="E16" s="88"/>
      <c r="F16" s="88"/>
      <c r="G16" s="88"/>
      <c r="H16" s="88"/>
      <c r="I16" s="88"/>
      <c r="J16" s="88"/>
      <c r="K16" s="88"/>
      <c r="L16" s="88"/>
      <c r="M16" s="88"/>
      <c r="N16" s="88"/>
      <c r="O16" s="88"/>
      <c r="P16" s="88"/>
      <c r="Q16" s="88"/>
      <c r="R16" s="88"/>
      <c r="S16" s="88"/>
      <c r="T16" s="88"/>
      <c r="U16" s="88"/>
    </row>
    <row r="17" spans="1:21" ht="17.25">
      <c r="A17" s="39"/>
      <c r="B17" s="176" t="s">
        <v>35</v>
      </c>
      <c r="C17" s="176" t="s">
        <v>39</v>
      </c>
      <c r="D17" s="94">
        <f>D19+D23</f>
        <v>4800</v>
      </c>
      <c r="E17" s="214"/>
      <c r="F17" s="156">
        <f>F19+F23</f>
        <v>0</v>
      </c>
      <c r="G17" s="156">
        <f t="shared" ref="G17:U17" si="5">G19+G23</f>
        <v>0</v>
      </c>
      <c r="H17" s="156">
        <f t="shared" si="5"/>
        <v>0</v>
      </c>
      <c r="I17" s="156">
        <f t="shared" si="5"/>
        <v>0</v>
      </c>
      <c r="J17" s="94">
        <f t="shared" si="5"/>
        <v>400</v>
      </c>
      <c r="K17" s="94">
        <f t="shared" si="5"/>
        <v>400</v>
      </c>
      <c r="L17" s="94">
        <f t="shared" si="5"/>
        <v>400</v>
      </c>
      <c r="M17" s="94">
        <f t="shared" si="5"/>
        <v>400</v>
      </c>
      <c r="N17" s="94">
        <f t="shared" si="5"/>
        <v>400</v>
      </c>
      <c r="O17" s="94">
        <f t="shared" si="5"/>
        <v>400</v>
      </c>
      <c r="P17" s="94">
        <f t="shared" si="5"/>
        <v>400</v>
      </c>
      <c r="Q17" s="94">
        <f t="shared" si="5"/>
        <v>400</v>
      </c>
      <c r="R17" s="94">
        <f t="shared" si="5"/>
        <v>400</v>
      </c>
      <c r="S17" s="94">
        <f t="shared" si="5"/>
        <v>400</v>
      </c>
      <c r="T17" s="94">
        <f t="shared" si="5"/>
        <v>400</v>
      </c>
      <c r="U17" s="94">
        <f t="shared" si="5"/>
        <v>400</v>
      </c>
    </row>
    <row r="18" spans="1:21" ht="17.25">
      <c r="A18" s="39"/>
      <c r="B18" s="80"/>
      <c r="C18" s="155"/>
      <c r="D18" s="215"/>
      <c r="E18" s="214"/>
      <c r="F18" s="88"/>
      <c r="G18" s="88"/>
      <c r="H18" s="88"/>
      <c r="I18" s="88"/>
      <c r="J18" s="210"/>
      <c r="K18" s="210"/>
      <c r="L18" s="210"/>
      <c r="M18" s="210"/>
      <c r="N18" s="210"/>
      <c r="O18" s="210"/>
      <c r="P18" s="210"/>
      <c r="Q18" s="210"/>
      <c r="R18" s="210"/>
      <c r="S18" s="210"/>
      <c r="T18" s="210"/>
      <c r="U18" s="210"/>
    </row>
    <row r="19" spans="1:21" ht="17.25">
      <c r="A19" s="39"/>
      <c r="B19" s="39"/>
      <c r="C19" s="199" t="s">
        <v>288</v>
      </c>
      <c r="D19" s="94">
        <f>D20+D21</f>
        <v>2400</v>
      </c>
      <c r="E19" s="214"/>
      <c r="F19" s="156">
        <f t="shared" ref="F19:U19" si="6">F20+F21</f>
        <v>0</v>
      </c>
      <c r="G19" s="156">
        <f t="shared" si="6"/>
        <v>0</v>
      </c>
      <c r="H19" s="156">
        <f t="shared" si="6"/>
        <v>0</v>
      </c>
      <c r="I19" s="156">
        <f t="shared" si="6"/>
        <v>0</v>
      </c>
      <c r="J19" s="94">
        <f t="shared" si="6"/>
        <v>200</v>
      </c>
      <c r="K19" s="94">
        <f t="shared" si="6"/>
        <v>200</v>
      </c>
      <c r="L19" s="94">
        <f t="shared" si="6"/>
        <v>200</v>
      </c>
      <c r="M19" s="94">
        <f t="shared" si="6"/>
        <v>200</v>
      </c>
      <c r="N19" s="94">
        <f t="shared" si="6"/>
        <v>200</v>
      </c>
      <c r="O19" s="94">
        <f t="shared" si="6"/>
        <v>200</v>
      </c>
      <c r="P19" s="94">
        <f t="shared" si="6"/>
        <v>200</v>
      </c>
      <c r="Q19" s="94">
        <f t="shared" si="6"/>
        <v>200</v>
      </c>
      <c r="R19" s="94">
        <f t="shared" si="6"/>
        <v>200</v>
      </c>
      <c r="S19" s="94">
        <f t="shared" si="6"/>
        <v>200</v>
      </c>
      <c r="T19" s="94">
        <f t="shared" si="6"/>
        <v>200</v>
      </c>
      <c r="U19" s="94">
        <f t="shared" si="6"/>
        <v>200</v>
      </c>
    </row>
    <row r="20" spans="1:21" ht="16.5">
      <c r="A20" s="39"/>
      <c r="B20" s="39"/>
      <c r="C20" s="198" t="s">
        <v>41</v>
      </c>
      <c r="D20" s="94">
        <f>SUM(F20:U20)</f>
        <v>1200</v>
      </c>
      <c r="E20" s="88"/>
      <c r="F20" s="157"/>
      <c r="G20" s="157"/>
      <c r="H20" s="157"/>
      <c r="I20" s="157"/>
      <c r="J20" s="209">
        <v>100</v>
      </c>
      <c r="K20" s="209">
        <v>100</v>
      </c>
      <c r="L20" s="209">
        <v>100</v>
      </c>
      <c r="M20" s="209">
        <v>100</v>
      </c>
      <c r="N20" s="209">
        <v>100</v>
      </c>
      <c r="O20" s="209">
        <v>100</v>
      </c>
      <c r="P20" s="209">
        <v>100</v>
      </c>
      <c r="Q20" s="209">
        <v>100</v>
      </c>
      <c r="R20" s="209">
        <v>100</v>
      </c>
      <c r="S20" s="209">
        <v>100</v>
      </c>
      <c r="T20" s="209">
        <v>100</v>
      </c>
      <c r="U20" s="209">
        <v>100</v>
      </c>
    </row>
    <row r="21" spans="1:21" ht="16.5">
      <c r="A21" s="39"/>
      <c r="B21" s="39"/>
      <c r="C21" s="198" t="s">
        <v>43</v>
      </c>
      <c r="D21" s="94">
        <f>SUM(F21:U21)</f>
        <v>1200</v>
      </c>
      <c r="E21" s="88"/>
      <c r="F21" s="157"/>
      <c r="G21" s="157"/>
      <c r="H21" s="157"/>
      <c r="I21" s="157"/>
      <c r="J21" s="209">
        <v>100</v>
      </c>
      <c r="K21" s="209">
        <v>100</v>
      </c>
      <c r="L21" s="209">
        <v>100</v>
      </c>
      <c r="M21" s="209">
        <v>100</v>
      </c>
      <c r="N21" s="209">
        <v>100</v>
      </c>
      <c r="O21" s="209">
        <v>100</v>
      </c>
      <c r="P21" s="209">
        <v>100</v>
      </c>
      <c r="Q21" s="209">
        <v>100</v>
      </c>
      <c r="R21" s="209">
        <v>100</v>
      </c>
      <c r="S21" s="209">
        <v>100</v>
      </c>
      <c r="T21" s="209">
        <v>100</v>
      </c>
      <c r="U21" s="209">
        <v>100</v>
      </c>
    </row>
    <row r="22" spans="1:21" ht="16.5">
      <c r="A22" s="39"/>
      <c r="B22" s="39"/>
      <c r="C22" s="58"/>
      <c r="D22" s="210"/>
      <c r="E22" s="88"/>
      <c r="F22" s="88"/>
      <c r="G22" s="88"/>
      <c r="H22" s="88"/>
      <c r="I22" s="88"/>
      <c r="J22" s="88"/>
      <c r="K22" s="88"/>
      <c r="L22" s="88"/>
      <c r="M22" s="88"/>
      <c r="N22" s="88"/>
      <c r="O22" s="88"/>
      <c r="P22" s="88"/>
      <c r="Q22" s="88"/>
      <c r="R22" s="88"/>
      <c r="S22" s="88"/>
      <c r="T22" s="88"/>
      <c r="U22" s="88"/>
    </row>
    <row r="23" spans="1:21" ht="17.25">
      <c r="A23" s="39"/>
      <c r="B23" s="39"/>
      <c r="C23" s="199" t="s">
        <v>289</v>
      </c>
      <c r="D23" s="94">
        <f>D24+D25</f>
        <v>2400</v>
      </c>
      <c r="E23" s="88"/>
      <c r="F23" s="156">
        <f t="shared" ref="F23:U23" si="7">F24+F25</f>
        <v>0</v>
      </c>
      <c r="G23" s="156">
        <f t="shared" si="7"/>
        <v>0</v>
      </c>
      <c r="H23" s="156">
        <f t="shared" si="7"/>
        <v>0</v>
      </c>
      <c r="I23" s="156">
        <f t="shared" si="7"/>
        <v>0</v>
      </c>
      <c r="J23" s="94">
        <f t="shared" si="7"/>
        <v>200</v>
      </c>
      <c r="K23" s="94">
        <f t="shared" si="7"/>
        <v>200</v>
      </c>
      <c r="L23" s="94">
        <f t="shared" si="7"/>
        <v>200</v>
      </c>
      <c r="M23" s="94">
        <f t="shared" si="7"/>
        <v>200</v>
      </c>
      <c r="N23" s="94">
        <f t="shared" si="7"/>
        <v>200</v>
      </c>
      <c r="O23" s="94">
        <f t="shared" si="7"/>
        <v>200</v>
      </c>
      <c r="P23" s="94">
        <f t="shared" si="7"/>
        <v>200</v>
      </c>
      <c r="Q23" s="94">
        <f t="shared" si="7"/>
        <v>200</v>
      </c>
      <c r="R23" s="94">
        <f t="shared" si="7"/>
        <v>200</v>
      </c>
      <c r="S23" s="94">
        <f t="shared" si="7"/>
        <v>200</v>
      </c>
      <c r="T23" s="94">
        <f t="shared" si="7"/>
        <v>200</v>
      </c>
      <c r="U23" s="94">
        <f t="shared" si="7"/>
        <v>200</v>
      </c>
    </row>
    <row r="24" spans="1:21" ht="16.5">
      <c r="A24" s="39"/>
      <c r="B24" s="39"/>
      <c r="C24" s="198" t="s">
        <v>44</v>
      </c>
      <c r="D24" s="94">
        <f>SUM(F24:U24)</f>
        <v>1200</v>
      </c>
      <c r="E24" s="88"/>
      <c r="F24" s="157"/>
      <c r="G24" s="157"/>
      <c r="H24" s="157"/>
      <c r="I24" s="157"/>
      <c r="J24" s="209">
        <v>100</v>
      </c>
      <c r="K24" s="209">
        <v>100</v>
      </c>
      <c r="L24" s="209">
        <v>100</v>
      </c>
      <c r="M24" s="209">
        <v>100</v>
      </c>
      <c r="N24" s="209">
        <v>100</v>
      </c>
      <c r="O24" s="209">
        <v>100</v>
      </c>
      <c r="P24" s="209">
        <v>100</v>
      </c>
      <c r="Q24" s="209">
        <v>100</v>
      </c>
      <c r="R24" s="209">
        <v>100</v>
      </c>
      <c r="S24" s="209">
        <v>100</v>
      </c>
      <c r="T24" s="209">
        <v>100</v>
      </c>
      <c r="U24" s="209">
        <v>100</v>
      </c>
    </row>
    <row r="25" spans="1:21" ht="16.5">
      <c r="A25" s="39"/>
      <c r="B25" s="39"/>
      <c r="C25" s="198" t="s">
        <v>46</v>
      </c>
      <c r="D25" s="94">
        <f>SUM(F25:U25)</f>
        <v>1200</v>
      </c>
      <c r="E25" s="88"/>
      <c r="F25" s="157"/>
      <c r="G25" s="157"/>
      <c r="H25" s="157"/>
      <c r="I25" s="157"/>
      <c r="J25" s="209">
        <v>100</v>
      </c>
      <c r="K25" s="209">
        <v>100</v>
      </c>
      <c r="L25" s="209">
        <v>100</v>
      </c>
      <c r="M25" s="209">
        <v>100</v>
      </c>
      <c r="N25" s="209">
        <v>100</v>
      </c>
      <c r="O25" s="209">
        <v>100</v>
      </c>
      <c r="P25" s="209">
        <v>100</v>
      </c>
      <c r="Q25" s="209">
        <v>100</v>
      </c>
      <c r="R25" s="209">
        <v>100</v>
      </c>
      <c r="S25" s="209">
        <v>100</v>
      </c>
      <c r="T25" s="209">
        <v>100</v>
      </c>
      <c r="U25" s="209">
        <v>100</v>
      </c>
    </row>
    <row r="26" spans="1:21" ht="17.25">
      <c r="A26" s="39"/>
      <c r="B26" s="39"/>
      <c r="C26" s="53"/>
      <c r="D26" s="217"/>
      <c r="E26" s="88"/>
      <c r="F26" s="218"/>
      <c r="G26" s="218"/>
      <c r="H26" s="218"/>
      <c r="I26" s="218"/>
      <c r="J26" s="218"/>
      <c r="K26" s="218"/>
      <c r="L26" s="218"/>
      <c r="M26" s="218"/>
      <c r="N26" s="218"/>
      <c r="O26" s="218"/>
      <c r="P26" s="218"/>
      <c r="Q26" s="218"/>
      <c r="R26" s="218"/>
      <c r="S26" s="218"/>
      <c r="T26" s="218"/>
      <c r="U26" s="218"/>
    </row>
    <row r="27" spans="1:21" ht="17.25">
      <c r="A27" s="39"/>
      <c r="B27" s="39"/>
      <c r="C27" s="53"/>
      <c r="D27" s="217"/>
      <c r="E27" s="88"/>
      <c r="F27" s="218"/>
      <c r="G27" s="218"/>
      <c r="H27" s="218"/>
      <c r="I27" s="218"/>
      <c r="J27" s="218"/>
      <c r="K27" s="218"/>
      <c r="L27" s="218"/>
      <c r="M27" s="218"/>
      <c r="N27" s="218"/>
      <c r="O27" s="218"/>
      <c r="P27" s="218"/>
      <c r="Q27" s="218"/>
      <c r="R27" s="218"/>
      <c r="S27" s="218"/>
      <c r="T27" s="218"/>
      <c r="U27" s="218"/>
    </row>
    <row r="28" spans="1:21" ht="17.25">
      <c r="A28" s="39"/>
      <c r="B28" s="176" t="s">
        <v>251</v>
      </c>
      <c r="C28" s="176" t="s">
        <v>39</v>
      </c>
      <c r="D28" s="94">
        <f>D30+D34</f>
        <v>9600</v>
      </c>
      <c r="E28" s="214"/>
      <c r="F28" s="156">
        <f>F30+F34</f>
        <v>0</v>
      </c>
      <c r="G28" s="156">
        <f t="shared" ref="G28:U28" si="8">G30+G34</f>
        <v>0</v>
      </c>
      <c r="H28" s="156">
        <f t="shared" si="8"/>
        <v>0</v>
      </c>
      <c r="I28" s="156">
        <f t="shared" si="8"/>
        <v>0</v>
      </c>
      <c r="J28" s="94">
        <f t="shared" si="8"/>
        <v>800</v>
      </c>
      <c r="K28" s="94">
        <f t="shared" si="8"/>
        <v>800</v>
      </c>
      <c r="L28" s="94">
        <f t="shared" si="8"/>
        <v>800</v>
      </c>
      <c r="M28" s="94">
        <f t="shared" si="8"/>
        <v>800</v>
      </c>
      <c r="N28" s="94">
        <f t="shared" si="8"/>
        <v>800</v>
      </c>
      <c r="O28" s="94">
        <f t="shared" si="8"/>
        <v>800</v>
      </c>
      <c r="P28" s="94">
        <f t="shared" si="8"/>
        <v>800</v>
      </c>
      <c r="Q28" s="94">
        <f t="shared" si="8"/>
        <v>800</v>
      </c>
      <c r="R28" s="94">
        <f t="shared" si="8"/>
        <v>800</v>
      </c>
      <c r="S28" s="94">
        <f t="shared" si="8"/>
        <v>800</v>
      </c>
      <c r="T28" s="94">
        <f t="shared" si="8"/>
        <v>800</v>
      </c>
      <c r="U28" s="94">
        <f t="shared" si="8"/>
        <v>800</v>
      </c>
    </row>
    <row r="29" spans="1:21" ht="17.25">
      <c r="A29" s="39"/>
      <c r="B29" s="80"/>
      <c r="C29" s="155"/>
      <c r="D29" s="215"/>
      <c r="E29" s="214"/>
      <c r="F29" s="88"/>
      <c r="G29" s="88"/>
      <c r="H29" s="88"/>
      <c r="I29" s="88"/>
      <c r="J29" s="210"/>
      <c r="K29" s="210"/>
      <c r="L29" s="210"/>
      <c r="M29" s="210"/>
      <c r="N29" s="210"/>
      <c r="O29" s="210"/>
      <c r="P29" s="210"/>
      <c r="Q29" s="210"/>
      <c r="R29" s="210"/>
      <c r="S29" s="210"/>
      <c r="T29" s="210"/>
      <c r="U29" s="210"/>
    </row>
    <row r="30" spans="1:21" ht="17.25">
      <c r="A30" s="39"/>
      <c r="B30" s="39"/>
      <c r="C30" s="199" t="s">
        <v>288</v>
      </c>
      <c r="D30" s="94">
        <f>D31+D32</f>
        <v>4800</v>
      </c>
      <c r="E30" s="214"/>
      <c r="F30" s="156">
        <f t="shared" ref="F30:U30" si="9">F31+F32</f>
        <v>0</v>
      </c>
      <c r="G30" s="156">
        <f t="shared" si="9"/>
        <v>0</v>
      </c>
      <c r="H30" s="156">
        <f t="shared" si="9"/>
        <v>0</v>
      </c>
      <c r="I30" s="156">
        <f t="shared" si="9"/>
        <v>0</v>
      </c>
      <c r="J30" s="94">
        <f t="shared" si="9"/>
        <v>400</v>
      </c>
      <c r="K30" s="94">
        <f t="shared" si="9"/>
        <v>400</v>
      </c>
      <c r="L30" s="94">
        <f t="shared" si="9"/>
        <v>400</v>
      </c>
      <c r="M30" s="94">
        <f t="shared" si="9"/>
        <v>400</v>
      </c>
      <c r="N30" s="94">
        <f t="shared" si="9"/>
        <v>400</v>
      </c>
      <c r="O30" s="94">
        <f t="shared" si="9"/>
        <v>400</v>
      </c>
      <c r="P30" s="94">
        <f t="shared" si="9"/>
        <v>400</v>
      </c>
      <c r="Q30" s="94">
        <f t="shared" si="9"/>
        <v>400</v>
      </c>
      <c r="R30" s="94">
        <f t="shared" si="9"/>
        <v>400</v>
      </c>
      <c r="S30" s="94">
        <f t="shared" si="9"/>
        <v>400</v>
      </c>
      <c r="T30" s="94">
        <f t="shared" si="9"/>
        <v>400</v>
      </c>
      <c r="U30" s="94">
        <f t="shared" si="9"/>
        <v>400</v>
      </c>
    </row>
    <row r="31" spans="1:21" ht="16.5">
      <c r="A31" s="39"/>
      <c r="B31" s="39"/>
      <c r="C31" s="198" t="s">
        <v>41</v>
      </c>
      <c r="D31" s="94">
        <f>SUM(F31:U31)</f>
        <v>2400</v>
      </c>
      <c r="E31" s="88"/>
      <c r="F31" s="156">
        <f>F41+F51</f>
        <v>0</v>
      </c>
      <c r="G31" s="156">
        <f t="shared" ref="G31:U32" si="10">G41+G51</f>
        <v>0</v>
      </c>
      <c r="H31" s="156">
        <f t="shared" si="10"/>
        <v>0</v>
      </c>
      <c r="I31" s="156">
        <f t="shared" si="10"/>
        <v>0</v>
      </c>
      <c r="J31" s="94">
        <f t="shared" si="10"/>
        <v>200</v>
      </c>
      <c r="K31" s="94">
        <f t="shared" si="10"/>
        <v>200</v>
      </c>
      <c r="L31" s="94">
        <f t="shared" si="10"/>
        <v>200</v>
      </c>
      <c r="M31" s="94">
        <f t="shared" si="10"/>
        <v>200</v>
      </c>
      <c r="N31" s="94">
        <f t="shared" si="10"/>
        <v>200</v>
      </c>
      <c r="O31" s="94">
        <f t="shared" si="10"/>
        <v>200</v>
      </c>
      <c r="P31" s="94">
        <f t="shared" si="10"/>
        <v>200</v>
      </c>
      <c r="Q31" s="94">
        <f t="shared" si="10"/>
        <v>200</v>
      </c>
      <c r="R31" s="94">
        <f t="shared" si="10"/>
        <v>200</v>
      </c>
      <c r="S31" s="94">
        <f t="shared" si="10"/>
        <v>200</v>
      </c>
      <c r="T31" s="94">
        <f t="shared" si="10"/>
        <v>200</v>
      </c>
      <c r="U31" s="94">
        <f t="shared" si="10"/>
        <v>200</v>
      </c>
    </row>
    <row r="32" spans="1:21" ht="16.5">
      <c r="A32" s="39"/>
      <c r="B32" s="39"/>
      <c r="C32" s="198" t="s">
        <v>43</v>
      </c>
      <c r="D32" s="94">
        <f>SUM(F32:U32)</f>
        <v>2400</v>
      </c>
      <c r="E32" s="88"/>
      <c r="F32" s="156">
        <f>F42+F52</f>
        <v>0</v>
      </c>
      <c r="G32" s="156">
        <f t="shared" si="10"/>
        <v>0</v>
      </c>
      <c r="H32" s="156">
        <f t="shared" si="10"/>
        <v>0</v>
      </c>
      <c r="I32" s="156">
        <f t="shared" si="10"/>
        <v>0</v>
      </c>
      <c r="J32" s="94">
        <f t="shared" si="10"/>
        <v>200</v>
      </c>
      <c r="K32" s="94">
        <f t="shared" si="10"/>
        <v>200</v>
      </c>
      <c r="L32" s="94">
        <f t="shared" si="10"/>
        <v>200</v>
      </c>
      <c r="M32" s="94">
        <f t="shared" si="10"/>
        <v>200</v>
      </c>
      <c r="N32" s="94">
        <f t="shared" si="10"/>
        <v>200</v>
      </c>
      <c r="O32" s="94">
        <f t="shared" si="10"/>
        <v>200</v>
      </c>
      <c r="P32" s="94">
        <f t="shared" si="10"/>
        <v>200</v>
      </c>
      <c r="Q32" s="94">
        <f t="shared" si="10"/>
        <v>200</v>
      </c>
      <c r="R32" s="94">
        <f t="shared" si="10"/>
        <v>200</v>
      </c>
      <c r="S32" s="94">
        <f t="shared" si="10"/>
        <v>200</v>
      </c>
      <c r="T32" s="94">
        <f t="shared" si="10"/>
        <v>200</v>
      </c>
      <c r="U32" s="94">
        <f t="shared" si="10"/>
        <v>200</v>
      </c>
    </row>
    <row r="33" spans="1:21" ht="16.5">
      <c r="A33" s="39"/>
      <c r="B33" s="39"/>
      <c r="C33" s="58"/>
      <c r="D33" s="210"/>
      <c r="E33" s="88"/>
      <c r="F33" s="88"/>
      <c r="G33" s="88"/>
      <c r="H33" s="88"/>
      <c r="I33" s="88"/>
      <c r="J33" s="210"/>
      <c r="K33" s="210"/>
      <c r="L33" s="210"/>
      <c r="M33" s="210"/>
      <c r="N33" s="210"/>
      <c r="O33" s="210"/>
      <c r="P33" s="210"/>
      <c r="Q33" s="210"/>
      <c r="R33" s="210"/>
      <c r="S33" s="210"/>
      <c r="T33" s="210"/>
      <c r="U33" s="210"/>
    </row>
    <row r="34" spans="1:21" ht="17.25">
      <c r="A34" s="39"/>
      <c r="B34" s="39"/>
      <c r="C34" s="199" t="s">
        <v>289</v>
      </c>
      <c r="D34" s="94">
        <f>D35+D36</f>
        <v>4800</v>
      </c>
      <c r="E34" s="88"/>
      <c r="F34" s="156">
        <f>F35+F36</f>
        <v>0</v>
      </c>
      <c r="G34" s="156">
        <f t="shared" ref="G34:U34" si="11">G35+G36</f>
        <v>0</v>
      </c>
      <c r="H34" s="156">
        <f t="shared" si="11"/>
        <v>0</v>
      </c>
      <c r="I34" s="156">
        <f t="shared" si="11"/>
        <v>0</v>
      </c>
      <c r="J34" s="94">
        <f t="shared" si="11"/>
        <v>400</v>
      </c>
      <c r="K34" s="94">
        <f t="shared" si="11"/>
        <v>400</v>
      </c>
      <c r="L34" s="94">
        <f t="shared" si="11"/>
        <v>400</v>
      </c>
      <c r="M34" s="94">
        <f t="shared" si="11"/>
        <v>400</v>
      </c>
      <c r="N34" s="94">
        <f t="shared" si="11"/>
        <v>400</v>
      </c>
      <c r="O34" s="94">
        <f t="shared" si="11"/>
        <v>400</v>
      </c>
      <c r="P34" s="94">
        <f t="shared" si="11"/>
        <v>400</v>
      </c>
      <c r="Q34" s="94">
        <f t="shared" si="11"/>
        <v>400</v>
      </c>
      <c r="R34" s="94">
        <f t="shared" si="11"/>
        <v>400</v>
      </c>
      <c r="S34" s="94">
        <f t="shared" si="11"/>
        <v>400</v>
      </c>
      <c r="T34" s="94">
        <f t="shared" si="11"/>
        <v>400</v>
      </c>
      <c r="U34" s="94">
        <f t="shared" si="11"/>
        <v>400</v>
      </c>
    </row>
    <row r="35" spans="1:21" ht="16.5">
      <c r="A35" s="39"/>
      <c r="B35" s="39"/>
      <c r="C35" s="198" t="s">
        <v>44</v>
      </c>
      <c r="D35" s="94">
        <f>SUM(F35:U35)</f>
        <v>2400</v>
      </c>
      <c r="E35" s="88"/>
      <c r="F35" s="156">
        <f>F45+F55</f>
        <v>0</v>
      </c>
      <c r="G35" s="156">
        <f t="shared" ref="G35:U36" si="12">G45+G55</f>
        <v>0</v>
      </c>
      <c r="H35" s="156">
        <f t="shared" si="12"/>
        <v>0</v>
      </c>
      <c r="I35" s="156">
        <f t="shared" si="12"/>
        <v>0</v>
      </c>
      <c r="J35" s="94">
        <f t="shared" si="12"/>
        <v>200</v>
      </c>
      <c r="K35" s="94">
        <f t="shared" si="12"/>
        <v>200</v>
      </c>
      <c r="L35" s="94">
        <f t="shared" si="12"/>
        <v>200</v>
      </c>
      <c r="M35" s="94">
        <f t="shared" si="12"/>
        <v>200</v>
      </c>
      <c r="N35" s="94">
        <f t="shared" si="12"/>
        <v>200</v>
      </c>
      <c r="O35" s="94">
        <f t="shared" si="12"/>
        <v>200</v>
      </c>
      <c r="P35" s="94">
        <f t="shared" si="12"/>
        <v>200</v>
      </c>
      <c r="Q35" s="94">
        <f t="shared" si="12"/>
        <v>200</v>
      </c>
      <c r="R35" s="94">
        <f t="shared" si="12"/>
        <v>200</v>
      </c>
      <c r="S35" s="94">
        <f t="shared" si="12"/>
        <v>200</v>
      </c>
      <c r="T35" s="94">
        <f t="shared" si="12"/>
        <v>200</v>
      </c>
      <c r="U35" s="94">
        <f t="shared" si="12"/>
        <v>200</v>
      </c>
    </row>
    <row r="36" spans="1:21" ht="16.5">
      <c r="A36" s="39"/>
      <c r="B36" s="39"/>
      <c r="C36" s="198" t="s">
        <v>46</v>
      </c>
      <c r="D36" s="94">
        <f>SUM(F36:U36)</f>
        <v>2400</v>
      </c>
      <c r="E36" s="88"/>
      <c r="F36" s="156">
        <f>F46+F56</f>
        <v>0</v>
      </c>
      <c r="G36" s="156">
        <f t="shared" si="12"/>
        <v>0</v>
      </c>
      <c r="H36" s="156">
        <f t="shared" si="12"/>
        <v>0</v>
      </c>
      <c r="I36" s="156">
        <f t="shared" si="12"/>
        <v>0</v>
      </c>
      <c r="J36" s="94">
        <f t="shared" si="12"/>
        <v>200</v>
      </c>
      <c r="K36" s="94">
        <f t="shared" si="12"/>
        <v>200</v>
      </c>
      <c r="L36" s="94">
        <f t="shared" si="12"/>
        <v>200</v>
      </c>
      <c r="M36" s="94">
        <f t="shared" si="12"/>
        <v>200</v>
      </c>
      <c r="N36" s="94">
        <f t="shared" si="12"/>
        <v>200</v>
      </c>
      <c r="O36" s="94">
        <f t="shared" si="12"/>
        <v>200</v>
      </c>
      <c r="P36" s="94">
        <f t="shared" si="12"/>
        <v>200</v>
      </c>
      <c r="Q36" s="94">
        <f t="shared" si="12"/>
        <v>200</v>
      </c>
      <c r="R36" s="94">
        <f t="shared" si="12"/>
        <v>200</v>
      </c>
      <c r="S36" s="94">
        <f t="shared" si="12"/>
        <v>200</v>
      </c>
      <c r="T36" s="94">
        <f t="shared" si="12"/>
        <v>200</v>
      </c>
      <c r="U36" s="94">
        <f t="shared" si="12"/>
        <v>200</v>
      </c>
    </row>
    <row r="37" spans="1:21" ht="16.5">
      <c r="A37" s="39"/>
      <c r="B37" s="39"/>
      <c r="C37" s="53"/>
      <c r="D37" s="210"/>
      <c r="E37" s="88"/>
      <c r="F37" s="88"/>
      <c r="G37" s="88"/>
      <c r="H37" s="88"/>
      <c r="I37" s="88"/>
      <c r="J37" s="210"/>
      <c r="K37" s="210"/>
      <c r="L37" s="210"/>
      <c r="M37" s="210"/>
      <c r="N37" s="210"/>
      <c r="O37" s="210"/>
      <c r="P37" s="210"/>
      <c r="Q37" s="210"/>
      <c r="R37" s="210"/>
      <c r="S37" s="210"/>
      <c r="T37" s="210"/>
      <c r="U37" s="210"/>
    </row>
    <row r="38" spans="1:21" ht="17.25">
      <c r="A38" s="39"/>
      <c r="B38" s="176" t="s">
        <v>251</v>
      </c>
      <c r="C38" s="176" t="s">
        <v>290</v>
      </c>
      <c r="D38" s="94">
        <f>D40+D44</f>
        <v>4800</v>
      </c>
      <c r="E38" s="214"/>
      <c r="F38" s="156">
        <f>F40+F44</f>
        <v>0</v>
      </c>
      <c r="G38" s="156">
        <f t="shared" ref="G38:U38" si="13">G40+G44</f>
        <v>0</v>
      </c>
      <c r="H38" s="156">
        <f t="shared" si="13"/>
        <v>0</v>
      </c>
      <c r="I38" s="156">
        <f t="shared" si="13"/>
        <v>0</v>
      </c>
      <c r="J38" s="94">
        <f t="shared" si="13"/>
        <v>400</v>
      </c>
      <c r="K38" s="94">
        <f t="shared" si="13"/>
        <v>400</v>
      </c>
      <c r="L38" s="94">
        <f t="shared" si="13"/>
        <v>400</v>
      </c>
      <c r="M38" s="94">
        <f t="shared" si="13"/>
        <v>400</v>
      </c>
      <c r="N38" s="94">
        <f t="shared" si="13"/>
        <v>400</v>
      </c>
      <c r="O38" s="94">
        <f t="shared" si="13"/>
        <v>400</v>
      </c>
      <c r="P38" s="94">
        <f t="shared" si="13"/>
        <v>400</v>
      </c>
      <c r="Q38" s="94">
        <f t="shared" si="13"/>
        <v>400</v>
      </c>
      <c r="R38" s="94">
        <f t="shared" si="13"/>
        <v>400</v>
      </c>
      <c r="S38" s="94">
        <f t="shared" si="13"/>
        <v>400</v>
      </c>
      <c r="T38" s="94">
        <f t="shared" si="13"/>
        <v>400</v>
      </c>
      <c r="U38" s="94">
        <f t="shared" si="13"/>
        <v>400</v>
      </c>
    </row>
    <row r="39" spans="1:21" ht="17.25">
      <c r="A39" s="39"/>
      <c r="B39" s="80"/>
      <c r="C39" s="155"/>
      <c r="D39" s="215"/>
      <c r="E39" s="214"/>
      <c r="F39" s="88"/>
      <c r="G39" s="88"/>
      <c r="H39" s="88"/>
      <c r="I39" s="88"/>
      <c r="J39" s="210"/>
      <c r="K39" s="210"/>
      <c r="L39" s="210"/>
      <c r="M39" s="210"/>
      <c r="N39" s="210"/>
      <c r="O39" s="210"/>
      <c r="P39" s="210"/>
      <c r="Q39" s="210"/>
      <c r="R39" s="210"/>
      <c r="S39" s="210"/>
      <c r="T39" s="210"/>
      <c r="U39" s="210"/>
    </row>
    <row r="40" spans="1:21" ht="17.25">
      <c r="A40" s="39"/>
      <c r="B40" s="39"/>
      <c r="C40" s="199" t="s">
        <v>288</v>
      </c>
      <c r="D40" s="94">
        <f>D41+D42</f>
        <v>2400</v>
      </c>
      <c r="E40" s="214"/>
      <c r="F40" s="156">
        <f t="shared" ref="F40:U40" si="14">F41+F42</f>
        <v>0</v>
      </c>
      <c r="G40" s="156">
        <f t="shared" si="14"/>
        <v>0</v>
      </c>
      <c r="H40" s="156">
        <f t="shared" si="14"/>
        <v>0</v>
      </c>
      <c r="I40" s="156">
        <f t="shared" si="14"/>
        <v>0</v>
      </c>
      <c r="J40" s="94">
        <f t="shared" si="14"/>
        <v>200</v>
      </c>
      <c r="K40" s="94">
        <f t="shared" si="14"/>
        <v>200</v>
      </c>
      <c r="L40" s="94">
        <f t="shared" si="14"/>
        <v>200</v>
      </c>
      <c r="M40" s="94">
        <f t="shared" si="14"/>
        <v>200</v>
      </c>
      <c r="N40" s="94">
        <f t="shared" si="14"/>
        <v>200</v>
      </c>
      <c r="O40" s="94">
        <f t="shared" si="14"/>
        <v>200</v>
      </c>
      <c r="P40" s="94">
        <f t="shared" si="14"/>
        <v>200</v>
      </c>
      <c r="Q40" s="94">
        <f t="shared" si="14"/>
        <v>200</v>
      </c>
      <c r="R40" s="94">
        <f t="shared" si="14"/>
        <v>200</v>
      </c>
      <c r="S40" s="94">
        <f t="shared" si="14"/>
        <v>200</v>
      </c>
      <c r="T40" s="94">
        <f t="shared" si="14"/>
        <v>200</v>
      </c>
      <c r="U40" s="94">
        <f t="shared" si="14"/>
        <v>200</v>
      </c>
    </row>
    <row r="41" spans="1:21" ht="16.5">
      <c r="A41" s="39"/>
      <c r="B41" s="39"/>
      <c r="C41" s="198" t="s">
        <v>41</v>
      </c>
      <c r="D41" s="94">
        <f>SUM(F41:U41)</f>
        <v>1200</v>
      </c>
      <c r="E41" s="88"/>
      <c r="F41" s="157"/>
      <c r="G41" s="157"/>
      <c r="H41" s="157"/>
      <c r="I41" s="157"/>
      <c r="J41" s="209">
        <v>100</v>
      </c>
      <c r="K41" s="209">
        <v>100</v>
      </c>
      <c r="L41" s="209">
        <v>100</v>
      </c>
      <c r="M41" s="209">
        <v>100</v>
      </c>
      <c r="N41" s="209">
        <v>100</v>
      </c>
      <c r="O41" s="209">
        <v>100</v>
      </c>
      <c r="P41" s="209">
        <v>100</v>
      </c>
      <c r="Q41" s="209">
        <v>100</v>
      </c>
      <c r="R41" s="209">
        <v>100</v>
      </c>
      <c r="S41" s="209">
        <v>100</v>
      </c>
      <c r="T41" s="209">
        <v>100</v>
      </c>
      <c r="U41" s="209">
        <v>100</v>
      </c>
    </row>
    <row r="42" spans="1:21" ht="16.5">
      <c r="A42" s="39"/>
      <c r="B42" s="39"/>
      <c r="C42" s="198" t="s">
        <v>43</v>
      </c>
      <c r="D42" s="94">
        <f>SUM(F42:U42)</f>
        <v>1200</v>
      </c>
      <c r="E42" s="88"/>
      <c r="F42" s="157"/>
      <c r="G42" s="157"/>
      <c r="H42" s="157"/>
      <c r="I42" s="157"/>
      <c r="J42" s="209">
        <v>100</v>
      </c>
      <c r="K42" s="209">
        <v>100</v>
      </c>
      <c r="L42" s="209">
        <v>100</v>
      </c>
      <c r="M42" s="209">
        <v>100</v>
      </c>
      <c r="N42" s="209">
        <v>100</v>
      </c>
      <c r="O42" s="209">
        <v>100</v>
      </c>
      <c r="P42" s="209">
        <v>100</v>
      </c>
      <c r="Q42" s="209">
        <v>100</v>
      </c>
      <c r="R42" s="209">
        <v>100</v>
      </c>
      <c r="S42" s="209">
        <v>100</v>
      </c>
      <c r="T42" s="209">
        <v>100</v>
      </c>
      <c r="U42" s="209">
        <v>100</v>
      </c>
    </row>
    <row r="43" spans="1:21" ht="16.5">
      <c r="A43" s="39"/>
      <c r="B43" s="39"/>
      <c r="C43" s="58"/>
      <c r="D43" s="210"/>
      <c r="E43" s="88"/>
      <c r="F43" s="88"/>
      <c r="G43" s="88"/>
      <c r="H43" s="88"/>
      <c r="I43" s="88"/>
      <c r="J43" s="88"/>
      <c r="K43" s="88"/>
      <c r="L43" s="88"/>
      <c r="M43" s="88"/>
      <c r="N43" s="88"/>
      <c r="O43" s="88"/>
      <c r="P43" s="88"/>
      <c r="Q43" s="88"/>
      <c r="R43" s="88"/>
      <c r="S43" s="88"/>
      <c r="T43" s="88"/>
      <c r="U43" s="88"/>
    </row>
    <row r="44" spans="1:21" ht="17.25">
      <c r="A44" s="39"/>
      <c r="B44" s="39"/>
      <c r="C44" s="199" t="s">
        <v>289</v>
      </c>
      <c r="D44" s="94">
        <f>D45+D46</f>
        <v>2400</v>
      </c>
      <c r="E44" s="88"/>
      <c r="F44" s="156">
        <f t="shared" ref="F44:U44" si="15">F45+F46</f>
        <v>0</v>
      </c>
      <c r="G44" s="156">
        <f t="shared" si="15"/>
        <v>0</v>
      </c>
      <c r="H44" s="156">
        <f t="shared" si="15"/>
        <v>0</v>
      </c>
      <c r="I44" s="156">
        <f t="shared" si="15"/>
        <v>0</v>
      </c>
      <c r="J44" s="94">
        <f t="shared" si="15"/>
        <v>200</v>
      </c>
      <c r="K44" s="94">
        <f t="shared" si="15"/>
        <v>200</v>
      </c>
      <c r="L44" s="94">
        <f t="shared" si="15"/>
        <v>200</v>
      </c>
      <c r="M44" s="94">
        <f t="shared" si="15"/>
        <v>200</v>
      </c>
      <c r="N44" s="94">
        <f t="shared" si="15"/>
        <v>200</v>
      </c>
      <c r="O44" s="94">
        <f t="shared" si="15"/>
        <v>200</v>
      </c>
      <c r="P44" s="94">
        <f t="shared" si="15"/>
        <v>200</v>
      </c>
      <c r="Q44" s="94">
        <f t="shared" si="15"/>
        <v>200</v>
      </c>
      <c r="R44" s="94">
        <f t="shared" si="15"/>
        <v>200</v>
      </c>
      <c r="S44" s="94">
        <f t="shared" si="15"/>
        <v>200</v>
      </c>
      <c r="T44" s="94">
        <f t="shared" si="15"/>
        <v>200</v>
      </c>
      <c r="U44" s="94">
        <f t="shared" si="15"/>
        <v>200</v>
      </c>
    </row>
    <row r="45" spans="1:21" ht="16.5">
      <c r="A45" s="39"/>
      <c r="B45" s="39"/>
      <c r="C45" s="198" t="s">
        <v>44</v>
      </c>
      <c r="D45" s="94">
        <f>SUM(F45:U45)</f>
        <v>1200</v>
      </c>
      <c r="E45" s="88"/>
      <c r="F45" s="157"/>
      <c r="G45" s="157"/>
      <c r="H45" s="157"/>
      <c r="I45" s="157"/>
      <c r="J45" s="209">
        <v>100</v>
      </c>
      <c r="K45" s="209">
        <v>100</v>
      </c>
      <c r="L45" s="209">
        <v>100</v>
      </c>
      <c r="M45" s="209">
        <v>100</v>
      </c>
      <c r="N45" s="209">
        <v>100</v>
      </c>
      <c r="O45" s="209">
        <v>100</v>
      </c>
      <c r="P45" s="209">
        <v>100</v>
      </c>
      <c r="Q45" s="209">
        <v>100</v>
      </c>
      <c r="R45" s="209">
        <v>100</v>
      </c>
      <c r="S45" s="209">
        <v>100</v>
      </c>
      <c r="T45" s="209">
        <v>100</v>
      </c>
      <c r="U45" s="209">
        <v>100</v>
      </c>
    </row>
    <row r="46" spans="1:21" ht="16.5">
      <c r="A46" s="39"/>
      <c r="B46" s="39"/>
      <c r="C46" s="198" t="s">
        <v>46</v>
      </c>
      <c r="D46" s="94">
        <f>SUM(F46:U46)</f>
        <v>1200</v>
      </c>
      <c r="E46" s="88"/>
      <c r="F46" s="157"/>
      <c r="G46" s="157"/>
      <c r="H46" s="157"/>
      <c r="I46" s="157"/>
      <c r="J46" s="209">
        <v>100</v>
      </c>
      <c r="K46" s="209">
        <v>100</v>
      </c>
      <c r="L46" s="209">
        <v>100</v>
      </c>
      <c r="M46" s="209">
        <v>100</v>
      </c>
      <c r="N46" s="209">
        <v>100</v>
      </c>
      <c r="O46" s="209">
        <v>100</v>
      </c>
      <c r="P46" s="209">
        <v>100</v>
      </c>
      <c r="Q46" s="209">
        <v>100</v>
      </c>
      <c r="R46" s="209">
        <v>100</v>
      </c>
      <c r="S46" s="209">
        <v>100</v>
      </c>
      <c r="T46" s="209">
        <v>100</v>
      </c>
      <c r="U46" s="209">
        <v>100</v>
      </c>
    </row>
    <row r="47" spans="1:21" ht="16.5">
      <c r="A47" s="39"/>
      <c r="B47" s="39"/>
      <c r="C47" s="53"/>
      <c r="D47" s="210"/>
      <c r="E47" s="88"/>
      <c r="F47" s="88"/>
      <c r="G47" s="88"/>
      <c r="H47" s="88"/>
      <c r="I47" s="88"/>
      <c r="J47" s="88"/>
      <c r="K47" s="88"/>
      <c r="L47" s="88"/>
      <c r="M47" s="88"/>
      <c r="N47" s="88"/>
      <c r="O47" s="88"/>
      <c r="P47" s="88"/>
      <c r="Q47" s="88"/>
      <c r="R47" s="88"/>
      <c r="S47" s="88"/>
      <c r="T47" s="88"/>
      <c r="U47" s="88"/>
    </row>
    <row r="48" spans="1:21" ht="17.25">
      <c r="A48" s="39"/>
      <c r="B48" s="176" t="s">
        <v>251</v>
      </c>
      <c r="C48" s="176" t="s">
        <v>291</v>
      </c>
      <c r="D48" s="94">
        <f>D50+D54</f>
        <v>4800</v>
      </c>
      <c r="E48" s="214"/>
      <c r="F48" s="156">
        <f>F50+F54</f>
        <v>0</v>
      </c>
      <c r="G48" s="156">
        <f t="shared" ref="G48:U48" si="16">G50+G54</f>
        <v>0</v>
      </c>
      <c r="H48" s="156">
        <f t="shared" si="16"/>
        <v>0</v>
      </c>
      <c r="I48" s="156">
        <f t="shared" si="16"/>
        <v>0</v>
      </c>
      <c r="J48" s="94">
        <f t="shared" si="16"/>
        <v>400</v>
      </c>
      <c r="K48" s="94">
        <f t="shared" si="16"/>
        <v>400</v>
      </c>
      <c r="L48" s="94">
        <f t="shared" si="16"/>
        <v>400</v>
      </c>
      <c r="M48" s="94">
        <f t="shared" si="16"/>
        <v>400</v>
      </c>
      <c r="N48" s="94">
        <f t="shared" si="16"/>
        <v>400</v>
      </c>
      <c r="O48" s="94">
        <f t="shared" si="16"/>
        <v>400</v>
      </c>
      <c r="P48" s="94">
        <f t="shared" si="16"/>
        <v>400</v>
      </c>
      <c r="Q48" s="94">
        <f t="shared" si="16"/>
        <v>400</v>
      </c>
      <c r="R48" s="94">
        <f t="shared" si="16"/>
        <v>400</v>
      </c>
      <c r="S48" s="94">
        <f t="shared" si="16"/>
        <v>400</v>
      </c>
      <c r="T48" s="94">
        <f t="shared" si="16"/>
        <v>400</v>
      </c>
      <c r="U48" s="94">
        <f t="shared" si="16"/>
        <v>400</v>
      </c>
    </row>
    <row r="49" spans="1:21" ht="16.5">
      <c r="A49" s="39"/>
      <c r="B49" s="80"/>
      <c r="C49" s="58"/>
      <c r="D49" s="215"/>
      <c r="E49" s="214"/>
      <c r="F49" s="88"/>
      <c r="G49" s="88"/>
      <c r="H49" s="88"/>
      <c r="I49" s="88"/>
      <c r="J49" s="210"/>
      <c r="K49" s="210"/>
      <c r="L49" s="210"/>
      <c r="M49" s="210"/>
      <c r="N49" s="210"/>
      <c r="O49" s="210"/>
      <c r="P49" s="210"/>
      <c r="Q49" s="210"/>
      <c r="R49" s="210"/>
      <c r="S49" s="210"/>
      <c r="T49" s="210"/>
      <c r="U49" s="210"/>
    </row>
    <row r="50" spans="1:21" ht="17.25">
      <c r="A50" s="39"/>
      <c r="B50" s="39"/>
      <c r="C50" s="199" t="s">
        <v>288</v>
      </c>
      <c r="D50" s="94">
        <f>D51+D52</f>
        <v>2400</v>
      </c>
      <c r="E50" s="214"/>
      <c r="F50" s="156">
        <f t="shared" ref="F50:U50" si="17">F51+F52</f>
        <v>0</v>
      </c>
      <c r="G50" s="156">
        <f t="shared" si="17"/>
        <v>0</v>
      </c>
      <c r="H50" s="156">
        <f t="shared" si="17"/>
        <v>0</v>
      </c>
      <c r="I50" s="156">
        <f t="shared" si="17"/>
        <v>0</v>
      </c>
      <c r="J50" s="94">
        <f t="shared" si="17"/>
        <v>200</v>
      </c>
      <c r="K50" s="94">
        <f t="shared" si="17"/>
        <v>200</v>
      </c>
      <c r="L50" s="94">
        <f t="shared" si="17"/>
        <v>200</v>
      </c>
      <c r="M50" s="94">
        <f t="shared" si="17"/>
        <v>200</v>
      </c>
      <c r="N50" s="94">
        <f t="shared" si="17"/>
        <v>200</v>
      </c>
      <c r="O50" s="94">
        <f t="shared" si="17"/>
        <v>200</v>
      </c>
      <c r="P50" s="94">
        <f t="shared" si="17"/>
        <v>200</v>
      </c>
      <c r="Q50" s="94">
        <f t="shared" si="17"/>
        <v>200</v>
      </c>
      <c r="R50" s="94">
        <f t="shared" si="17"/>
        <v>200</v>
      </c>
      <c r="S50" s="94">
        <f t="shared" si="17"/>
        <v>200</v>
      </c>
      <c r="T50" s="94">
        <f t="shared" si="17"/>
        <v>200</v>
      </c>
      <c r="U50" s="94">
        <f t="shared" si="17"/>
        <v>200</v>
      </c>
    </row>
    <row r="51" spans="1:21" ht="16.5">
      <c r="A51" s="39"/>
      <c r="B51" s="39"/>
      <c r="C51" s="198" t="s">
        <v>41</v>
      </c>
      <c r="D51" s="94">
        <f>SUM(F51:U51)</f>
        <v>1200</v>
      </c>
      <c r="E51" s="88"/>
      <c r="F51" s="157"/>
      <c r="G51" s="157"/>
      <c r="H51" s="157"/>
      <c r="I51" s="157"/>
      <c r="J51" s="209">
        <v>100</v>
      </c>
      <c r="K51" s="209">
        <v>100</v>
      </c>
      <c r="L51" s="209">
        <v>100</v>
      </c>
      <c r="M51" s="209">
        <v>100</v>
      </c>
      <c r="N51" s="209">
        <v>100</v>
      </c>
      <c r="O51" s="209">
        <v>100</v>
      </c>
      <c r="P51" s="209">
        <v>100</v>
      </c>
      <c r="Q51" s="209">
        <v>100</v>
      </c>
      <c r="R51" s="209">
        <v>100</v>
      </c>
      <c r="S51" s="209">
        <v>100</v>
      </c>
      <c r="T51" s="209">
        <v>100</v>
      </c>
      <c r="U51" s="209">
        <v>100</v>
      </c>
    </row>
    <row r="52" spans="1:21" ht="16.5">
      <c r="A52" s="39"/>
      <c r="B52" s="39"/>
      <c r="C52" s="198" t="s">
        <v>43</v>
      </c>
      <c r="D52" s="94">
        <f>SUM(F52:U52)</f>
        <v>1200</v>
      </c>
      <c r="E52" s="88"/>
      <c r="F52" s="157"/>
      <c r="G52" s="157"/>
      <c r="H52" s="157"/>
      <c r="I52" s="157"/>
      <c r="J52" s="209">
        <v>100</v>
      </c>
      <c r="K52" s="209">
        <v>100</v>
      </c>
      <c r="L52" s="209">
        <v>100</v>
      </c>
      <c r="M52" s="209">
        <v>100</v>
      </c>
      <c r="N52" s="209">
        <v>100</v>
      </c>
      <c r="O52" s="209">
        <v>100</v>
      </c>
      <c r="P52" s="209">
        <v>100</v>
      </c>
      <c r="Q52" s="209">
        <v>100</v>
      </c>
      <c r="R52" s="209">
        <v>100</v>
      </c>
      <c r="S52" s="209">
        <v>100</v>
      </c>
      <c r="T52" s="209">
        <v>100</v>
      </c>
      <c r="U52" s="209">
        <v>100</v>
      </c>
    </row>
    <row r="53" spans="1:21" ht="16.5">
      <c r="A53" s="39"/>
      <c r="B53" s="39"/>
      <c r="C53" s="58"/>
      <c r="D53" s="210"/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8"/>
    </row>
    <row r="54" spans="1:21" ht="17.25">
      <c r="A54" s="39"/>
      <c r="B54" s="39"/>
      <c r="C54" s="206" t="s">
        <v>289</v>
      </c>
      <c r="D54" s="94">
        <f>D55+D56</f>
        <v>2400</v>
      </c>
      <c r="E54" s="88"/>
      <c r="F54" s="156">
        <f t="shared" ref="F54:U54" si="18">F55+F56</f>
        <v>0</v>
      </c>
      <c r="G54" s="156">
        <f t="shared" si="18"/>
        <v>0</v>
      </c>
      <c r="H54" s="156">
        <f t="shared" si="18"/>
        <v>0</v>
      </c>
      <c r="I54" s="156">
        <f t="shared" si="18"/>
        <v>0</v>
      </c>
      <c r="J54" s="94">
        <f t="shared" si="18"/>
        <v>200</v>
      </c>
      <c r="K54" s="94">
        <f t="shared" si="18"/>
        <v>200</v>
      </c>
      <c r="L54" s="94">
        <f t="shared" si="18"/>
        <v>200</v>
      </c>
      <c r="M54" s="94">
        <f t="shared" si="18"/>
        <v>200</v>
      </c>
      <c r="N54" s="94">
        <f t="shared" si="18"/>
        <v>200</v>
      </c>
      <c r="O54" s="94">
        <f t="shared" si="18"/>
        <v>200</v>
      </c>
      <c r="P54" s="94">
        <f t="shared" si="18"/>
        <v>200</v>
      </c>
      <c r="Q54" s="94">
        <f t="shared" si="18"/>
        <v>200</v>
      </c>
      <c r="R54" s="94">
        <f t="shared" si="18"/>
        <v>200</v>
      </c>
      <c r="S54" s="94">
        <f t="shared" si="18"/>
        <v>200</v>
      </c>
      <c r="T54" s="94">
        <f t="shared" si="18"/>
        <v>200</v>
      </c>
      <c r="U54" s="94">
        <f t="shared" si="18"/>
        <v>200</v>
      </c>
    </row>
    <row r="55" spans="1:21" ht="16.5">
      <c r="A55" s="39"/>
      <c r="B55" s="39"/>
      <c r="C55" s="198" t="s">
        <v>44</v>
      </c>
      <c r="D55" s="94">
        <f>SUM(F55:U55)</f>
        <v>1200</v>
      </c>
      <c r="E55" s="88"/>
      <c r="F55" s="157"/>
      <c r="G55" s="157"/>
      <c r="H55" s="157"/>
      <c r="I55" s="157"/>
      <c r="J55" s="209">
        <v>100</v>
      </c>
      <c r="K55" s="209">
        <v>100</v>
      </c>
      <c r="L55" s="209">
        <v>100</v>
      </c>
      <c r="M55" s="209">
        <v>100</v>
      </c>
      <c r="N55" s="209">
        <v>100</v>
      </c>
      <c r="O55" s="209">
        <v>100</v>
      </c>
      <c r="P55" s="209">
        <v>100</v>
      </c>
      <c r="Q55" s="209">
        <v>100</v>
      </c>
      <c r="R55" s="209">
        <v>100</v>
      </c>
      <c r="S55" s="209">
        <v>100</v>
      </c>
      <c r="T55" s="209">
        <v>100</v>
      </c>
      <c r="U55" s="209">
        <v>100</v>
      </c>
    </row>
    <row r="56" spans="1:21" ht="16.5">
      <c r="A56" s="39"/>
      <c r="B56" s="39"/>
      <c r="C56" s="198" t="s">
        <v>46</v>
      </c>
      <c r="D56" s="94">
        <f>SUM(F56:U56)</f>
        <v>1200</v>
      </c>
      <c r="E56" s="88"/>
      <c r="F56" s="157"/>
      <c r="G56" s="157"/>
      <c r="H56" s="157"/>
      <c r="I56" s="157"/>
      <c r="J56" s="209">
        <v>100</v>
      </c>
      <c r="K56" s="209">
        <v>100</v>
      </c>
      <c r="L56" s="209">
        <v>100</v>
      </c>
      <c r="M56" s="209">
        <v>100</v>
      </c>
      <c r="N56" s="209">
        <v>100</v>
      </c>
      <c r="O56" s="209">
        <v>100</v>
      </c>
      <c r="P56" s="209">
        <v>100</v>
      </c>
      <c r="Q56" s="209">
        <v>100</v>
      </c>
      <c r="R56" s="209">
        <v>100</v>
      </c>
      <c r="S56" s="209">
        <v>100</v>
      </c>
      <c r="T56" s="209">
        <v>100</v>
      </c>
      <c r="U56" s="209">
        <v>100</v>
      </c>
    </row>
  </sheetData>
  <mergeCells count="3">
    <mergeCell ref="J1:U1"/>
    <mergeCell ref="B1:D1"/>
    <mergeCell ref="D2:D3"/>
  </mergeCells>
  <hyperlinks>
    <hyperlink ref="B3" location="Definitions!C296" display="Click here for item definitions" xr:uid="{00000000-0004-0000-0C00-000000000000}"/>
  </hyperlinks>
  <pageMargins left="0.74803149606299213" right="0.74803149606299213" top="0.98425196850393704" bottom="0.98425196850393704" header="0.51181102362204722" footer="0.51181102362204722"/>
  <pageSetup paperSize="8" scale="60" orientation="landscape" r:id="rId1"/>
  <headerFooter alignWithMargins="0">
    <oddHeader>&amp;C&amp;"Calibri"&amp;10&amp;K000000 IN CONFIDENCE&amp;1#_x000D_</oddHeader>
    <oddFooter>&amp;L&amp;F&amp;C_x000D_&amp;1#&amp;"Calibri"&amp;10&amp;K000000 IN CONFIDENCE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1"/>
    <pageSetUpPr fitToPage="1"/>
  </sheetPr>
  <dimension ref="A1:V41"/>
  <sheetViews>
    <sheetView showGridLines="0" view="pageBreakPreview" zoomScale="60" zoomScaleNormal="100" workbookViewId="0">
      <pane xSplit="4" ySplit="4" topLeftCell="E5" activePane="bottomRight" state="frozen"/>
      <selection pane="topRight" activeCell="F25" sqref="F25:H25"/>
      <selection pane="bottomLeft" activeCell="F25" sqref="F25:H25"/>
      <selection pane="bottomRight" activeCell="J6" sqref="J6"/>
    </sheetView>
  </sheetViews>
  <sheetFormatPr defaultRowHeight="12.75"/>
  <cols>
    <col min="1" max="1" width="2.85546875" customWidth="1"/>
    <col min="2" max="2" width="23.85546875" customWidth="1"/>
    <col min="3" max="3" width="53.140625" bestFit="1" customWidth="1"/>
    <col min="4" max="4" width="16.42578125" customWidth="1"/>
    <col min="5" max="5" width="2.85546875" customWidth="1"/>
    <col min="6" max="9" width="16.42578125" style="4" hidden="1" customWidth="1"/>
    <col min="10" max="10" width="18.85546875" style="4" bestFit="1" customWidth="1"/>
    <col min="11" max="12" width="21.5703125" style="4" bestFit="1" customWidth="1"/>
    <col min="13" max="13" width="16.42578125" style="4" customWidth="1"/>
    <col min="14" max="14" width="17.140625" style="4" bestFit="1" customWidth="1"/>
    <col min="15" max="15" width="18.140625" style="4" bestFit="1" customWidth="1"/>
    <col min="16" max="17" width="18.85546875" style="4" bestFit="1" customWidth="1"/>
    <col min="18" max="20" width="18.85546875" bestFit="1" customWidth="1"/>
    <col min="21" max="21" width="15.85546875" bestFit="1" customWidth="1"/>
  </cols>
  <sheetData>
    <row r="1" spans="1:22" ht="40.5">
      <c r="A1" s="434" t="s">
        <v>292</v>
      </c>
      <c r="B1" s="434"/>
      <c r="C1" s="434"/>
      <c r="D1" s="434"/>
      <c r="E1" s="166"/>
      <c r="F1" s="166"/>
      <c r="G1" s="166"/>
      <c r="H1" s="166"/>
      <c r="I1" s="166"/>
      <c r="J1" s="388" t="s">
        <v>268</v>
      </c>
      <c r="K1" s="389"/>
      <c r="L1" s="389"/>
      <c r="M1" s="389"/>
      <c r="N1" s="389"/>
      <c r="O1" s="389"/>
      <c r="P1" s="389"/>
      <c r="Q1" s="389"/>
      <c r="R1" s="389"/>
      <c r="S1" s="389"/>
      <c r="T1" s="389"/>
      <c r="U1" s="433"/>
      <c r="V1" s="69"/>
    </row>
    <row r="2" spans="1:22" ht="40.5">
      <c r="A2" s="435" t="s">
        <v>293</v>
      </c>
      <c r="B2" s="435"/>
      <c r="C2" s="436"/>
      <c r="D2" s="390" t="s">
        <v>39</v>
      </c>
      <c r="E2" s="39"/>
      <c r="F2" s="169" t="s">
        <v>209</v>
      </c>
      <c r="G2" s="169" t="s">
        <v>269</v>
      </c>
      <c r="H2" s="169" t="s">
        <v>270</v>
      </c>
      <c r="I2" s="169" t="s">
        <v>271</v>
      </c>
      <c r="J2" s="178" t="s">
        <v>272</v>
      </c>
      <c r="K2" s="178" t="s">
        <v>273</v>
      </c>
      <c r="L2" s="178" t="s">
        <v>132</v>
      </c>
      <c r="M2" s="178" t="s">
        <v>133</v>
      </c>
      <c r="N2" s="178" t="s">
        <v>134</v>
      </c>
      <c r="O2" s="178" t="s">
        <v>212</v>
      </c>
      <c r="P2" s="178" t="s">
        <v>213</v>
      </c>
      <c r="Q2" s="178" t="s">
        <v>274</v>
      </c>
      <c r="R2" s="178" t="s">
        <v>275</v>
      </c>
      <c r="S2" s="178" t="s">
        <v>276</v>
      </c>
      <c r="T2" s="178" t="s">
        <v>277</v>
      </c>
      <c r="U2" s="178" t="s">
        <v>278</v>
      </c>
      <c r="V2" s="153"/>
    </row>
    <row r="3" spans="1:22" ht="17.25">
      <c r="A3" s="39"/>
      <c r="B3" s="90" t="s">
        <v>110</v>
      </c>
      <c r="C3" s="39"/>
      <c r="D3" s="391"/>
      <c r="E3" s="39"/>
      <c r="F3" s="169"/>
      <c r="G3" s="169" t="s">
        <v>279</v>
      </c>
      <c r="H3" s="169" t="s">
        <v>280</v>
      </c>
      <c r="I3" s="169" t="s">
        <v>215</v>
      </c>
      <c r="J3" s="172" t="s">
        <v>281</v>
      </c>
      <c r="K3" s="172" t="s">
        <v>137</v>
      </c>
      <c r="L3" s="172" t="s">
        <v>138</v>
      </c>
      <c r="M3" s="172" t="s">
        <v>139</v>
      </c>
      <c r="N3" s="172" t="s">
        <v>282</v>
      </c>
      <c r="O3" s="172" t="s">
        <v>140</v>
      </c>
      <c r="P3" s="172" t="s">
        <v>283</v>
      </c>
      <c r="Q3" s="172" t="s">
        <v>284</v>
      </c>
      <c r="R3" s="172" t="s">
        <v>217</v>
      </c>
      <c r="S3" s="172" t="s">
        <v>285</v>
      </c>
      <c r="T3" s="172" t="s">
        <v>286</v>
      </c>
      <c r="U3" s="172" t="s">
        <v>287</v>
      </c>
      <c r="V3" s="153"/>
    </row>
    <row r="4" spans="1:22" ht="17.25">
      <c r="A4" s="39"/>
      <c r="B4" s="39">
        <f>COUNTA(J9:U10,J13:U14,J19:U20,J23:U24,J29:U30,J33:U34)</f>
        <v>144</v>
      </c>
      <c r="C4" s="39">
        <f>COUNTA(D6:U34)</f>
        <v>273</v>
      </c>
      <c r="D4" s="170" t="s">
        <v>294</v>
      </c>
      <c r="E4" s="39"/>
      <c r="F4" s="169" t="s">
        <v>294</v>
      </c>
      <c r="G4" s="169" t="s">
        <v>294</v>
      </c>
      <c r="H4" s="169" t="s">
        <v>294</v>
      </c>
      <c r="I4" s="169" t="s">
        <v>294</v>
      </c>
      <c r="J4" s="170" t="s">
        <v>294</v>
      </c>
      <c r="K4" s="170" t="s">
        <v>294</v>
      </c>
      <c r="L4" s="170" t="s">
        <v>294</v>
      </c>
      <c r="M4" s="170" t="s">
        <v>294</v>
      </c>
      <c r="N4" s="170" t="s">
        <v>294</v>
      </c>
      <c r="O4" s="170" t="s">
        <v>294</v>
      </c>
      <c r="P4" s="170" t="s">
        <v>294</v>
      </c>
      <c r="Q4" s="170" t="s">
        <v>294</v>
      </c>
      <c r="R4" s="170" t="s">
        <v>294</v>
      </c>
      <c r="S4" s="170" t="s">
        <v>294</v>
      </c>
      <c r="T4" s="170" t="s">
        <v>294</v>
      </c>
      <c r="U4" s="170" t="s">
        <v>294</v>
      </c>
      <c r="V4" s="153"/>
    </row>
    <row r="5" spans="1:22" ht="14.25">
      <c r="A5" s="39"/>
      <c r="B5" s="39"/>
      <c r="C5" s="39"/>
      <c r="D5" s="39"/>
      <c r="E5" s="39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39"/>
      <c r="S5" s="88"/>
      <c r="T5" s="39"/>
      <c r="U5" s="88"/>
      <c r="V5" s="69"/>
    </row>
    <row r="6" spans="1:22" ht="17.25">
      <c r="A6" s="39"/>
      <c r="B6" s="176" t="s">
        <v>35</v>
      </c>
      <c r="C6" s="176" t="s">
        <v>39</v>
      </c>
      <c r="D6" s="94">
        <f>IFERROR((D8*'New Issues - Face Value'!D19+D12*'New Issues - Face Value'!D23)/'New Issues - Face Value'!D17,0)</f>
        <v>100</v>
      </c>
      <c r="E6" s="214"/>
      <c r="F6" s="156"/>
      <c r="G6" s="156"/>
      <c r="H6" s="156"/>
      <c r="I6" s="156"/>
      <c r="J6" s="94">
        <f>IFERROR((J8*'New Issues - Face Value'!J19+J12*'New Issues - Face Value'!J23)/'New Issues - Face Value'!J17,0)</f>
        <v>100</v>
      </c>
      <c r="K6" s="94">
        <f>IFERROR((K8*'New Issues - Face Value'!K19+K12*'New Issues - Face Value'!K23)/'New Issues - Face Value'!K17,0)</f>
        <v>100</v>
      </c>
      <c r="L6" s="94">
        <f>IFERROR((L8*'New Issues - Face Value'!L19+L12*'New Issues - Face Value'!L23)/'New Issues - Face Value'!L17,0)</f>
        <v>100</v>
      </c>
      <c r="M6" s="94">
        <f>IFERROR((M8*'New Issues - Face Value'!M19+M12*'New Issues - Face Value'!M23)/'New Issues - Face Value'!M17,0)</f>
        <v>100</v>
      </c>
      <c r="N6" s="94">
        <f>IFERROR((N8*'New Issues - Face Value'!N19+N12*'New Issues - Face Value'!N23)/'New Issues - Face Value'!N17,0)</f>
        <v>100</v>
      </c>
      <c r="O6" s="94">
        <f>IFERROR((O8*'New Issues - Face Value'!O19+O12*'New Issues - Face Value'!O23)/'New Issues - Face Value'!O17,0)</f>
        <v>100</v>
      </c>
      <c r="P6" s="94">
        <f>IFERROR((P8*'New Issues - Face Value'!P19+P12*'New Issues - Face Value'!P23)/'New Issues - Face Value'!P17,0)</f>
        <v>100</v>
      </c>
      <c r="Q6" s="94">
        <f>IFERROR((Q8*'New Issues - Face Value'!Q19+Q12*'New Issues - Face Value'!Q23)/'New Issues - Face Value'!Q17,0)</f>
        <v>100</v>
      </c>
      <c r="R6" s="94">
        <f>IFERROR((R8*'New Issues - Face Value'!R19+R12*'New Issues - Face Value'!R23)/'New Issues - Face Value'!R17,0)</f>
        <v>100</v>
      </c>
      <c r="S6" s="94">
        <f>IFERROR((S8*'New Issues - Face Value'!S19+S12*'New Issues - Face Value'!S23)/'New Issues - Face Value'!S17,0)</f>
        <v>100</v>
      </c>
      <c r="T6" s="94">
        <f>IFERROR((T8*'New Issues - Face Value'!T19+T12*'New Issues - Face Value'!T23)/'New Issues - Face Value'!T17,0)</f>
        <v>100</v>
      </c>
      <c r="U6" s="94">
        <f>IFERROR((U8*'New Issues - Face Value'!U19+U12*'New Issues - Face Value'!U23)/'New Issues - Face Value'!U17,0)</f>
        <v>100</v>
      </c>
      <c r="V6" s="69"/>
    </row>
    <row r="7" spans="1:22" ht="17.25">
      <c r="A7" s="39"/>
      <c r="B7" s="43"/>
      <c r="C7" s="155"/>
      <c r="D7" s="215"/>
      <c r="E7" s="214"/>
      <c r="F7" s="88"/>
      <c r="G7" s="88"/>
      <c r="H7" s="88"/>
      <c r="I7" s="88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69"/>
    </row>
    <row r="8" spans="1:22" ht="17.25">
      <c r="A8" s="39"/>
      <c r="B8" s="39"/>
      <c r="C8" s="199" t="s">
        <v>288</v>
      </c>
      <c r="D8" s="94">
        <f>IFERROR((D9*'New Issues - Face Value'!D20+D10*'New Issues - Face Value'!D21)/'New Issues - Face Value'!D19,0)</f>
        <v>100</v>
      </c>
      <c r="E8" s="214"/>
      <c r="F8" s="156"/>
      <c r="G8" s="156"/>
      <c r="H8" s="156"/>
      <c r="I8" s="156"/>
      <c r="J8" s="94">
        <f>IFERROR((J9*'New Issues - Face Value'!J20+J10*'New Issues - Face Value'!J21)/'New Issues - Face Value'!J19,0)</f>
        <v>100</v>
      </c>
      <c r="K8" s="94">
        <f>IFERROR((K9*'New Issues - Face Value'!K20+K10*'New Issues - Face Value'!K21)/'New Issues - Face Value'!K19,0)</f>
        <v>100</v>
      </c>
      <c r="L8" s="94">
        <f>IFERROR((L9*'New Issues - Face Value'!L20+L10*'New Issues - Face Value'!L21)/'New Issues - Face Value'!L19,0)</f>
        <v>100</v>
      </c>
      <c r="M8" s="94">
        <f>IFERROR((M9*'New Issues - Face Value'!M20+M10*'New Issues - Face Value'!M21)/'New Issues - Face Value'!M19,0)</f>
        <v>100</v>
      </c>
      <c r="N8" s="94">
        <f>IFERROR((N9*'New Issues - Face Value'!N20+N10*'New Issues - Face Value'!N21)/'New Issues - Face Value'!N19,0)</f>
        <v>100</v>
      </c>
      <c r="O8" s="94">
        <f>IFERROR((O9*'New Issues - Face Value'!O20+O10*'New Issues - Face Value'!O21)/'New Issues - Face Value'!O19,0)</f>
        <v>100</v>
      </c>
      <c r="P8" s="94">
        <f>IFERROR((P9*'New Issues - Face Value'!P20+P10*'New Issues - Face Value'!P21)/'New Issues - Face Value'!P19,0)</f>
        <v>100</v>
      </c>
      <c r="Q8" s="94">
        <f>IFERROR((Q9*'New Issues - Face Value'!Q20+Q10*'New Issues - Face Value'!Q21)/'New Issues - Face Value'!Q19,0)</f>
        <v>100</v>
      </c>
      <c r="R8" s="94">
        <f>IFERROR((R9*'New Issues - Face Value'!R20+R10*'New Issues - Face Value'!R21)/'New Issues - Face Value'!R19,0)</f>
        <v>100</v>
      </c>
      <c r="S8" s="94">
        <f>IFERROR((S9*'New Issues - Face Value'!S20+S10*'New Issues - Face Value'!S21)/'New Issues - Face Value'!S19,0)</f>
        <v>100</v>
      </c>
      <c r="T8" s="94">
        <f>IFERROR((T9*'New Issues - Face Value'!T20+T10*'New Issues - Face Value'!T21)/'New Issues - Face Value'!T19,0)</f>
        <v>100</v>
      </c>
      <c r="U8" s="94">
        <f>IFERROR((U9*'New Issues - Face Value'!U20+U10*'New Issues - Face Value'!U21)/'New Issues - Face Value'!U19,0)</f>
        <v>100</v>
      </c>
      <c r="V8" s="69"/>
    </row>
    <row r="9" spans="1:22" ht="16.5">
      <c r="A9" s="39"/>
      <c r="B9" s="39"/>
      <c r="C9" s="198" t="s">
        <v>41</v>
      </c>
      <c r="D9" s="94">
        <f>IFERROR((J9*'New Issues - Face Value'!J20+K9*'New Issues - Face Value'!K20+L9*'New Issues - Face Value'!L20+M9*'New Issues - Face Value'!M20+N9*'New Issues - Face Value'!N20+O9*'New Issues - Face Value'!O20+P9*'New Issues - Face Value'!P20+Q9*'New Issues - Face Value'!Q20+R9*'New Issues - Face Value'!R20+S9*'New Issues - Face Value'!S20+T9*'New Issues - Face Value'!T20+U9*'New Issues - Face Value'!U20)/'New Issues - Face Value'!D20,0)</f>
        <v>100</v>
      </c>
      <c r="E9" s="88"/>
      <c r="F9" s="216"/>
      <c r="G9" s="216"/>
      <c r="H9" s="216"/>
      <c r="I9" s="177"/>
      <c r="J9" s="209">
        <v>100</v>
      </c>
      <c r="K9" s="209">
        <v>100</v>
      </c>
      <c r="L9" s="209">
        <v>100</v>
      </c>
      <c r="M9" s="209">
        <v>100</v>
      </c>
      <c r="N9" s="209">
        <v>100</v>
      </c>
      <c r="O9" s="209">
        <v>100</v>
      </c>
      <c r="P9" s="209">
        <v>100</v>
      </c>
      <c r="Q9" s="209">
        <v>100</v>
      </c>
      <c r="R9" s="209">
        <v>100</v>
      </c>
      <c r="S9" s="209">
        <v>100</v>
      </c>
      <c r="T9" s="209">
        <v>100</v>
      </c>
      <c r="U9" s="209">
        <v>100</v>
      </c>
      <c r="V9" s="69"/>
    </row>
    <row r="10" spans="1:22" ht="16.5">
      <c r="A10" s="39"/>
      <c r="B10" s="39"/>
      <c r="C10" s="198" t="s">
        <v>43</v>
      </c>
      <c r="D10" s="94">
        <f>IFERROR((J10*'New Issues - Face Value'!J21+K10*'New Issues - Face Value'!K21+L10*'New Issues - Face Value'!L21+M10*'New Issues - Face Value'!M21+N10*'New Issues - Face Value'!N21+O10*'New Issues - Face Value'!O21+P10*'New Issues - Face Value'!P21+Q10*'New Issues - Face Value'!Q21+R10*'New Issues - Face Value'!R21+S10*'New Issues - Face Value'!S21+T10*'New Issues - Face Value'!T21+U10*'New Issues - Face Value'!U21)/'New Issues - Face Value'!D21,0)</f>
        <v>100</v>
      </c>
      <c r="E10" s="88"/>
      <c r="F10" s="216"/>
      <c r="G10" s="216"/>
      <c r="H10" s="216"/>
      <c r="I10" s="216"/>
      <c r="J10" s="209">
        <v>100</v>
      </c>
      <c r="K10" s="209">
        <v>100</v>
      </c>
      <c r="L10" s="209">
        <v>100</v>
      </c>
      <c r="M10" s="209">
        <v>100</v>
      </c>
      <c r="N10" s="209">
        <v>100</v>
      </c>
      <c r="O10" s="209">
        <v>100</v>
      </c>
      <c r="P10" s="209">
        <v>100</v>
      </c>
      <c r="Q10" s="209">
        <v>100</v>
      </c>
      <c r="R10" s="209">
        <v>100</v>
      </c>
      <c r="S10" s="209">
        <v>100</v>
      </c>
      <c r="T10" s="209">
        <v>100</v>
      </c>
      <c r="U10" s="209">
        <v>100</v>
      </c>
      <c r="V10" s="69"/>
    </row>
    <row r="11" spans="1:22" ht="16.5">
      <c r="A11" s="39"/>
      <c r="B11" s="39"/>
      <c r="C11" s="58"/>
      <c r="D11" s="210"/>
      <c r="E11" s="88"/>
      <c r="F11" s="88"/>
      <c r="G11" s="88"/>
      <c r="H11" s="88"/>
      <c r="I11" s="88"/>
      <c r="J11" s="99"/>
      <c r="K11" s="99"/>
      <c r="L11" s="99"/>
      <c r="M11" s="99"/>
      <c r="N11" s="99"/>
      <c r="O11" s="99"/>
      <c r="P11" s="99"/>
      <c r="Q11" s="99"/>
      <c r="R11" s="99"/>
      <c r="S11" s="99"/>
      <c r="T11" s="99"/>
      <c r="U11" s="99"/>
      <c r="V11" s="69"/>
    </row>
    <row r="12" spans="1:22" ht="17.25">
      <c r="A12" s="39"/>
      <c r="B12" s="39"/>
      <c r="C12" s="199" t="s">
        <v>289</v>
      </c>
      <c r="D12" s="94">
        <f>IFERROR((D13*'New Issues - Face Value'!D24+D14*'New Issues - Face Value'!D25)/'New Issues - Face Value'!D23,0)</f>
        <v>100</v>
      </c>
      <c r="E12" s="88"/>
      <c r="F12" s="156"/>
      <c r="G12" s="156"/>
      <c r="H12" s="156"/>
      <c r="I12" s="156"/>
      <c r="J12" s="94">
        <f>IFERROR((J13*'New Issues - Face Value'!J24+J14*'New Issues - Face Value'!J25)/('New Issues - Face Value'!J24+'New Issues - Face Value'!J25),0)</f>
        <v>100</v>
      </c>
      <c r="K12" s="94">
        <f>IFERROR((K13*'New Issues - Face Value'!K24+K14*'New Issues - Face Value'!K25)/('New Issues - Face Value'!K24+'New Issues - Face Value'!K25),0)</f>
        <v>100</v>
      </c>
      <c r="L12" s="94">
        <f>IFERROR((L13*'New Issues - Face Value'!L24+L14*'New Issues - Face Value'!L25)/('New Issues - Face Value'!L24+'New Issues - Face Value'!L25),0)</f>
        <v>100</v>
      </c>
      <c r="M12" s="94">
        <f>IFERROR((M13*'New Issues - Face Value'!M24+M14*'New Issues - Face Value'!M25)/('New Issues - Face Value'!M24+'New Issues - Face Value'!M25),0)</f>
        <v>100</v>
      </c>
      <c r="N12" s="94">
        <f>IFERROR((N13*'New Issues - Face Value'!N24+N14*'New Issues - Face Value'!N25)/('New Issues - Face Value'!N24+'New Issues - Face Value'!N25),0)</f>
        <v>100</v>
      </c>
      <c r="O12" s="94">
        <f>IFERROR((O13*'New Issues - Face Value'!O24+O14*'New Issues - Face Value'!O25)/('New Issues - Face Value'!O24+'New Issues - Face Value'!O25),0)</f>
        <v>100</v>
      </c>
      <c r="P12" s="94">
        <f>IFERROR((P13*'New Issues - Face Value'!P24+P14*'New Issues - Face Value'!P25)/('New Issues - Face Value'!P24+'New Issues - Face Value'!P25),0)</f>
        <v>100</v>
      </c>
      <c r="Q12" s="94">
        <f>IFERROR((Q13*'New Issues - Face Value'!Q24+Q14*'New Issues - Face Value'!Q25)/('New Issues - Face Value'!Q24+'New Issues - Face Value'!Q25),0)</f>
        <v>100</v>
      </c>
      <c r="R12" s="94">
        <f>IFERROR((R13*'New Issues - Face Value'!R24+R14*'New Issues - Face Value'!R25)/('New Issues - Face Value'!R24+'New Issues - Face Value'!R25),0)</f>
        <v>100</v>
      </c>
      <c r="S12" s="94">
        <f>IFERROR((S13*'New Issues - Face Value'!S24+S14*'New Issues - Face Value'!S25)/('New Issues - Face Value'!S24+'New Issues - Face Value'!S25),0)</f>
        <v>100</v>
      </c>
      <c r="T12" s="94">
        <f>IFERROR((T13*'New Issues - Face Value'!T24+T14*'New Issues - Face Value'!T25)/('New Issues - Face Value'!T24+'New Issues - Face Value'!T25),0)</f>
        <v>100</v>
      </c>
      <c r="U12" s="94">
        <f>IFERROR((U13*'New Issues - Face Value'!U24+U14*'New Issues - Face Value'!U25)/('New Issues - Face Value'!U24+'New Issues - Face Value'!U25),0)</f>
        <v>100</v>
      </c>
      <c r="V12" s="69"/>
    </row>
    <row r="13" spans="1:22" ht="16.5">
      <c r="A13" s="39"/>
      <c r="B13" s="39"/>
      <c r="C13" s="198" t="s">
        <v>44</v>
      </c>
      <c r="D13" s="94">
        <f>IFERROR((J13*'New Issues - Face Value'!J24+K13*'New Issues - Face Value'!K24+L13*'New Issues - Face Value'!L24+M13*'New Issues - Face Value'!M24+N13*'New Issues - Face Value'!N24+O13*'New Issues - Face Value'!O24+P13*'New Issues - Face Value'!P24+Q13*'New Issues - Face Value'!Q24+R13*'New Issues - Face Value'!R24+S13*'New Issues - Face Value'!S24+T13*'New Issues - Face Value'!T24+U13*'New Issues - Face Value'!U24)/'New Issues - Face Value'!D24,0)</f>
        <v>100</v>
      </c>
      <c r="E13" s="88"/>
      <c r="F13" s="216"/>
      <c r="G13" s="216"/>
      <c r="H13" s="216"/>
      <c r="I13" s="216"/>
      <c r="J13" s="209">
        <v>100</v>
      </c>
      <c r="K13" s="209">
        <v>100</v>
      </c>
      <c r="L13" s="209">
        <v>100</v>
      </c>
      <c r="M13" s="209">
        <v>100</v>
      </c>
      <c r="N13" s="209">
        <v>100</v>
      </c>
      <c r="O13" s="209">
        <v>100</v>
      </c>
      <c r="P13" s="209">
        <v>100</v>
      </c>
      <c r="Q13" s="209">
        <v>100</v>
      </c>
      <c r="R13" s="209">
        <v>100</v>
      </c>
      <c r="S13" s="209">
        <v>100</v>
      </c>
      <c r="T13" s="209">
        <v>100</v>
      </c>
      <c r="U13" s="209">
        <v>100</v>
      </c>
      <c r="V13" s="69"/>
    </row>
    <row r="14" spans="1:22" ht="16.5">
      <c r="A14" s="39"/>
      <c r="B14" s="39"/>
      <c r="C14" s="198" t="s">
        <v>46</v>
      </c>
      <c r="D14" s="94">
        <f>IFERROR((J14*'New Issues - Face Value'!J25+K14*'New Issues - Face Value'!K25+L14*'New Issues - Face Value'!L25+M14*'New Issues - Face Value'!M25+N14*'New Issues - Face Value'!N25+O14*'New Issues - Face Value'!O25+P14*'New Issues - Face Value'!P25+Q14*'New Issues - Face Value'!Q25+R14*'New Issues - Face Value'!R25+S14*'New Issues - Face Value'!S25+T14*'New Issues - Face Value'!T25+U14*'New Issues - Face Value'!U25)/'New Issues - Face Value'!D25,0)</f>
        <v>100</v>
      </c>
      <c r="E14" s="88"/>
      <c r="F14" s="216"/>
      <c r="G14" s="216"/>
      <c r="H14" s="216"/>
      <c r="I14" s="216"/>
      <c r="J14" s="209">
        <v>100</v>
      </c>
      <c r="K14" s="209">
        <v>100</v>
      </c>
      <c r="L14" s="209">
        <v>100</v>
      </c>
      <c r="M14" s="209">
        <v>100</v>
      </c>
      <c r="N14" s="209">
        <v>100</v>
      </c>
      <c r="O14" s="209">
        <v>100</v>
      </c>
      <c r="P14" s="209">
        <v>100</v>
      </c>
      <c r="Q14" s="209">
        <v>100</v>
      </c>
      <c r="R14" s="209">
        <v>100</v>
      </c>
      <c r="S14" s="209">
        <v>100</v>
      </c>
      <c r="T14" s="209">
        <v>100</v>
      </c>
      <c r="U14" s="209">
        <v>100</v>
      </c>
      <c r="V14" s="69"/>
    </row>
    <row r="15" spans="1:22" ht="17.25">
      <c r="A15" s="39"/>
      <c r="B15" s="39"/>
      <c r="C15" s="53"/>
      <c r="D15" s="217"/>
      <c r="E15" s="88"/>
      <c r="F15" s="218"/>
      <c r="G15" s="218"/>
      <c r="H15" s="218"/>
      <c r="I15" s="218"/>
      <c r="J15" s="219"/>
      <c r="K15" s="219"/>
      <c r="L15" s="219"/>
      <c r="M15" s="219"/>
      <c r="N15" s="219"/>
      <c r="O15" s="219"/>
      <c r="P15" s="219"/>
      <c r="Q15" s="219"/>
      <c r="R15" s="219"/>
      <c r="S15" s="219"/>
      <c r="T15" s="219"/>
      <c r="U15" s="219"/>
      <c r="V15" s="69"/>
    </row>
    <row r="16" spans="1:22" ht="17.25">
      <c r="A16" s="39"/>
      <c r="B16" s="176" t="s">
        <v>251</v>
      </c>
      <c r="C16" s="176" t="s">
        <v>290</v>
      </c>
      <c r="D16" s="94">
        <f>IFERROR((D18*'New Issues - Face Value'!D40+D22*'New Issues - Face Value'!D44)/'New Issues - Face Value'!D38,0)</f>
        <v>100</v>
      </c>
      <c r="E16" s="214"/>
      <c r="F16" s="156"/>
      <c r="G16" s="156"/>
      <c r="H16" s="156"/>
      <c r="I16" s="156"/>
      <c r="J16" s="94">
        <f>IFERROR((J18*'New Issues - Face Value'!J40+J22*'New Issues - Face Value'!J44)/'New Issues - Face Value'!J38,0)</f>
        <v>100</v>
      </c>
      <c r="K16" s="94">
        <f>IFERROR((K18*'New Issues - Face Value'!K40+K22*'New Issues - Face Value'!K44)/'New Issues - Face Value'!K38,0)</f>
        <v>100</v>
      </c>
      <c r="L16" s="94">
        <f>IFERROR((L18*'New Issues - Face Value'!L40+L22*'New Issues - Face Value'!L44)/'New Issues - Face Value'!L38,0)</f>
        <v>100</v>
      </c>
      <c r="M16" s="94">
        <f>IFERROR((M18*'New Issues - Face Value'!M40+M22*'New Issues - Face Value'!M44)/'New Issues - Face Value'!M38,0)</f>
        <v>100</v>
      </c>
      <c r="N16" s="94">
        <f>IFERROR((N18*'New Issues - Face Value'!N40+N22*'New Issues - Face Value'!N44)/'New Issues - Face Value'!N38,0)</f>
        <v>100</v>
      </c>
      <c r="O16" s="94">
        <f>IFERROR((O18*'New Issues - Face Value'!O40+O22*'New Issues - Face Value'!O44)/'New Issues - Face Value'!O38,0)</f>
        <v>100</v>
      </c>
      <c r="P16" s="94">
        <f>IFERROR((P18*'New Issues - Face Value'!P40+P22*'New Issues - Face Value'!P44)/'New Issues - Face Value'!P38,0)</f>
        <v>100</v>
      </c>
      <c r="Q16" s="94">
        <f>IFERROR((Q18*'New Issues - Face Value'!Q40+Q22*'New Issues - Face Value'!Q44)/'New Issues - Face Value'!Q38,0)</f>
        <v>100</v>
      </c>
      <c r="R16" s="94">
        <f>IFERROR((R18*'New Issues - Face Value'!R40+R22*'New Issues - Face Value'!R44)/'New Issues - Face Value'!R38,0)</f>
        <v>100</v>
      </c>
      <c r="S16" s="94">
        <f>IFERROR((S18*'New Issues - Face Value'!S40+S22*'New Issues - Face Value'!S44)/'New Issues - Face Value'!S38,0)</f>
        <v>100</v>
      </c>
      <c r="T16" s="94">
        <f>IFERROR((T18*'New Issues - Face Value'!T40+T22*'New Issues - Face Value'!T44)/'New Issues - Face Value'!T38,0)</f>
        <v>100</v>
      </c>
      <c r="U16" s="94">
        <f>IFERROR((U18*'New Issues - Face Value'!U40+U22*'New Issues - Face Value'!U44)/'New Issues - Face Value'!U38,0)</f>
        <v>100</v>
      </c>
      <c r="V16" s="69"/>
    </row>
    <row r="17" spans="1:22" ht="17.25">
      <c r="A17" s="39"/>
      <c r="B17" s="80"/>
      <c r="C17" s="155"/>
      <c r="D17" s="215"/>
      <c r="E17" s="214"/>
      <c r="F17" s="88"/>
      <c r="G17" s="88"/>
      <c r="H17" s="88"/>
      <c r="I17" s="88"/>
      <c r="J17" s="210"/>
      <c r="K17" s="210"/>
      <c r="L17" s="210"/>
      <c r="M17" s="210"/>
      <c r="N17" s="210"/>
      <c r="O17" s="210"/>
      <c r="P17" s="210"/>
      <c r="Q17" s="210"/>
      <c r="R17" s="210"/>
      <c r="S17" s="210"/>
      <c r="T17" s="210"/>
      <c r="U17" s="210"/>
      <c r="V17" s="69"/>
    </row>
    <row r="18" spans="1:22" ht="17.25">
      <c r="A18" s="39"/>
      <c r="B18" s="39"/>
      <c r="C18" s="199" t="s">
        <v>288</v>
      </c>
      <c r="D18" s="94">
        <f>IFERROR((D19*'New Issues - Face Value'!D41+D20*'New Issues - Face Value'!D42)/'New Issues - Face Value'!D40,0)</f>
        <v>100</v>
      </c>
      <c r="E18" s="214"/>
      <c r="F18" s="156"/>
      <c r="G18" s="156"/>
      <c r="H18" s="156"/>
      <c r="I18" s="156"/>
      <c r="J18" s="94">
        <f>IFERROR((J19*'New Issues - Face Value'!J41+J20*'New Issues - Face Value'!J42)/'New Issues - Face Value'!J40,0)</f>
        <v>100</v>
      </c>
      <c r="K18" s="94">
        <f>IFERROR((K19*'New Issues - Face Value'!K41+K20*'New Issues - Face Value'!K42)/'New Issues - Face Value'!K40,0)</f>
        <v>100</v>
      </c>
      <c r="L18" s="94">
        <f>IFERROR((L19*'New Issues - Face Value'!L41+L20*'New Issues - Face Value'!L42)/'New Issues - Face Value'!L40,0)</f>
        <v>100</v>
      </c>
      <c r="M18" s="94">
        <f>IFERROR((M19*'New Issues - Face Value'!M41+M20*'New Issues - Face Value'!M42)/'New Issues - Face Value'!M40,0)</f>
        <v>100</v>
      </c>
      <c r="N18" s="94">
        <f>IFERROR((N19*'New Issues - Face Value'!N41+N20*'New Issues - Face Value'!N42)/'New Issues - Face Value'!N40,0)</f>
        <v>100</v>
      </c>
      <c r="O18" s="94">
        <f>IFERROR((O19*'New Issues - Face Value'!O41+O20*'New Issues - Face Value'!O42)/'New Issues - Face Value'!O40,0)</f>
        <v>100</v>
      </c>
      <c r="P18" s="94">
        <f>IFERROR((P19*'New Issues - Face Value'!P41+P20*'New Issues - Face Value'!P42)/'New Issues - Face Value'!P40,0)</f>
        <v>100</v>
      </c>
      <c r="Q18" s="94">
        <f>IFERROR((Q19*'New Issues - Face Value'!Q41+Q20*'New Issues - Face Value'!Q42)/'New Issues - Face Value'!Q40,0)</f>
        <v>100</v>
      </c>
      <c r="R18" s="94">
        <f>IFERROR((R19*'New Issues - Face Value'!R41+R20*'New Issues - Face Value'!R42)/'New Issues - Face Value'!R40,0)</f>
        <v>100</v>
      </c>
      <c r="S18" s="94">
        <f>IFERROR((S19*'New Issues - Face Value'!S41+S20*'New Issues - Face Value'!S42)/'New Issues - Face Value'!S40,0)</f>
        <v>100</v>
      </c>
      <c r="T18" s="94">
        <f>IFERROR((T19*'New Issues - Face Value'!T41+T20*'New Issues - Face Value'!T42)/'New Issues - Face Value'!T40,0)</f>
        <v>100</v>
      </c>
      <c r="U18" s="94">
        <f>IFERROR((U19*'New Issues - Face Value'!U41+U20*'New Issues - Face Value'!U42)/'New Issues - Face Value'!U40,0)</f>
        <v>100</v>
      </c>
      <c r="V18" s="69"/>
    </row>
    <row r="19" spans="1:22" ht="16.5">
      <c r="A19" s="39"/>
      <c r="B19" s="39"/>
      <c r="C19" s="198" t="s">
        <v>41</v>
      </c>
      <c r="D19" s="94">
        <f>IFERROR((J19*'New Issues - Face Value'!J41+K19*'New Issues - Face Value'!K41+L19*'New Issues - Face Value'!L41+M19*'New Issues - Face Value'!M41+N19*'New Issues - Face Value'!N41+O19*'New Issues - Face Value'!O41+P19*'New Issues - Face Value'!P41+Q19*'New Issues - Face Value'!Q41+R19*'New Issues - Face Value'!R41+S19*'New Issues - Face Value'!S41+T19*'New Issues - Face Value'!T41+U19*'New Issues - Face Value'!U41)/'New Issues - Face Value'!D41,0)</f>
        <v>100</v>
      </c>
      <c r="E19" s="88"/>
      <c r="F19" s="92"/>
      <c r="G19" s="92"/>
      <c r="H19" s="92"/>
      <c r="I19" s="92"/>
      <c r="J19" s="209">
        <v>100</v>
      </c>
      <c r="K19" s="209">
        <v>100</v>
      </c>
      <c r="L19" s="209">
        <v>100</v>
      </c>
      <c r="M19" s="209">
        <v>100</v>
      </c>
      <c r="N19" s="209">
        <v>100</v>
      </c>
      <c r="O19" s="209">
        <v>100</v>
      </c>
      <c r="P19" s="209">
        <v>100</v>
      </c>
      <c r="Q19" s="209">
        <v>100</v>
      </c>
      <c r="R19" s="209">
        <v>100</v>
      </c>
      <c r="S19" s="209">
        <v>100</v>
      </c>
      <c r="T19" s="209">
        <v>100</v>
      </c>
      <c r="U19" s="209">
        <v>100</v>
      </c>
      <c r="V19" s="69"/>
    </row>
    <row r="20" spans="1:22" ht="16.5">
      <c r="A20" s="39"/>
      <c r="B20" s="39"/>
      <c r="C20" s="198" t="s">
        <v>43</v>
      </c>
      <c r="D20" s="94">
        <f>IFERROR((J20*'New Issues - Face Value'!J42+K20*'New Issues - Face Value'!K42+L20*'New Issues - Face Value'!L42+M20*'New Issues - Face Value'!M42+N20*'New Issues - Face Value'!N42+O20*'New Issues - Face Value'!O42+P20*'New Issues - Face Value'!P42+Q20*'New Issues - Face Value'!Q42+R20*'New Issues - Face Value'!R42+S20*'New Issues - Face Value'!S42+T20*'New Issues - Face Value'!T42+U20*'New Issues - Face Value'!U42)/'New Issues - Face Value'!D42,0)</f>
        <v>100</v>
      </c>
      <c r="E20" s="88"/>
      <c r="F20" s="216"/>
      <c r="G20" s="216"/>
      <c r="H20" s="216"/>
      <c r="I20" s="216"/>
      <c r="J20" s="209">
        <v>100</v>
      </c>
      <c r="K20" s="209">
        <v>100</v>
      </c>
      <c r="L20" s="209">
        <v>100</v>
      </c>
      <c r="M20" s="209">
        <v>100</v>
      </c>
      <c r="N20" s="209">
        <v>100</v>
      </c>
      <c r="O20" s="209">
        <v>100</v>
      </c>
      <c r="P20" s="209">
        <v>100</v>
      </c>
      <c r="Q20" s="209">
        <v>100</v>
      </c>
      <c r="R20" s="209">
        <v>100</v>
      </c>
      <c r="S20" s="209">
        <v>100</v>
      </c>
      <c r="T20" s="209">
        <v>100</v>
      </c>
      <c r="U20" s="209">
        <v>100</v>
      </c>
      <c r="V20" s="69"/>
    </row>
    <row r="21" spans="1:22" ht="16.5">
      <c r="A21" s="39"/>
      <c r="B21" s="39"/>
      <c r="C21" s="58"/>
      <c r="D21" s="210"/>
      <c r="E21" s="88"/>
      <c r="F21" s="88"/>
      <c r="G21" s="88"/>
      <c r="H21" s="88"/>
      <c r="I21" s="88"/>
      <c r="J21" s="99"/>
      <c r="K21" s="99"/>
      <c r="L21" s="99"/>
      <c r="M21" s="99"/>
      <c r="N21" s="99"/>
      <c r="O21" s="99"/>
      <c r="P21" s="99"/>
      <c r="Q21" s="99"/>
      <c r="R21" s="99"/>
      <c r="S21" s="99"/>
      <c r="T21" s="99"/>
      <c r="U21" s="99"/>
      <c r="V21" s="69"/>
    </row>
    <row r="22" spans="1:22" ht="17.25">
      <c r="A22" s="39"/>
      <c r="B22" s="39"/>
      <c r="C22" s="199" t="s">
        <v>289</v>
      </c>
      <c r="D22" s="94">
        <f>IFERROR((D23*'New Issues - Face Value'!D45+D24*'New Issues - Face Value'!D46)/'New Issues - Face Value'!D44,0)</f>
        <v>100</v>
      </c>
      <c r="E22" s="88"/>
      <c r="F22" s="156"/>
      <c r="G22" s="156"/>
      <c r="H22" s="156"/>
      <c r="I22" s="156"/>
      <c r="J22" s="94">
        <f>IFERROR((J23*'New Issues - Face Value'!J45+J24*'New Issues - Face Value'!J46)/'New Issues - Face Value'!J44,0)</f>
        <v>100</v>
      </c>
      <c r="K22" s="94">
        <f>IFERROR((K23*'New Issues - Face Value'!K45+K24*'New Issues - Face Value'!K46)/'New Issues - Face Value'!K44,0)</f>
        <v>100</v>
      </c>
      <c r="L22" s="94">
        <f>IFERROR((L23*'New Issues - Face Value'!L45+L24*'New Issues - Face Value'!L46)/'New Issues - Face Value'!L44,0)</f>
        <v>100</v>
      </c>
      <c r="M22" s="94">
        <f>IFERROR((M23*'New Issues - Face Value'!M45+M24*'New Issues - Face Value'!M46)/'New Issues - Face Value'!M44,0)</f>
        <v>100</v>
      </c>
      <c r="N22" s="94">
        <f>IFERROR((N23*'New Issues - Face Value'!N45+N24*'New Issues - Face Value'!N46)/'New Issues - Face Value'!N44,0)</f>
        <v>100</v>
      </c>
      <c r="O22" s="94">
        <f>IFERROR((O23*'New Issues - Face Value'!O45+O24*'New Issues - Face Value'!O46)/'New Issues - Face Value'!O44,0)</f>
        <v>100</v>
      </c>
      <c r="P22" s="94">
        <f>IFERROR((P23*'New Issues - Face Value'!P45+P24*'New Issues - Face Value'!P46)/'New Issues - Face Value'!P44,0)</f>
        <v>100</v>
      </c>
      <c r="Q22" s="94">
        <f>IFERROR((Q23*'New Issues - Face Value'!Q45+Q24*'New Issues - Face Value'!Q46)/'New Issues - Face Value'!Q44,0)</f>
        <v>100</v>
      </c>
      <c r="R22" s="94">
        <f>IFERROR((R23*'New Issues - Face Value'!R45+R24*'New Issues - Face Value'!R46)/'New Issues - Face Value'!R44,0)</f>
        <v>100</v>
      </c>
      <c r="S22" s="94">
        <f>IFERROR((S23*'New Issues - Face Value'!S45+S24*'New Issues - Face Value'!S46)/'New Issues - Face Value'!S44,0)</f>
        <v>100</v>
      </c>
      <c r="T22" s="94">
        <f>IFERROR((T23*'New Issues - Face Value'!T45+T24*'New Issues - Face Value'!T46)/'New Issues - Face Value'!T44,0)</f>
        <v>100</v>
      </c>
      <c r="U22" s="94">
        <f>IFERROR((U23*'New Issues - Face Value'!U45+U24*'New Issues - Face Value'!U46)/'New Issues - Face Value'!U44,0)</f>
        <v>100</v>
      </c>
      <c r="V22" s="69"/>
    </row>
    <row r="23" spans="1:22" ht="16.5">
      <c r="A23" s="39"/>
      <c r="B23" s="39"/>
      <c r="C23" s="198" t="s">
        <v>44</v>
      </c>
      <c r="D23" s="94">
        <f>IFERROR((J23*'New Issues - Face Value'!J45+K23*'New Issues - Face Value'!K45+L23*'New Issues - Face Value'!L45+M23*'New Issues - Face Value'!M45+N23*'New Issues - Face Value'!N45+O23*'New Issues - Face Value'!O45+P23*'New Issues - Face Value'!P45+Q23*'New Issues - Face Value'!Q45+R23*'New Issues - Face Value'!R45+S23*'New Issues - Face Value'!S45+T23*'New Issues - Face Value'!T45+U23*'New Issues - Face Value'!U45)/'New Issues - Face Value'!D45,0)</f>
        <v>100</v>
      </c>
      <c r="E23" s="88"/>
      <c r="F23" s="216"/>
      <c r="G23" s="216"/>
      <c r="H23" s="216"/>
      <c r="I23" s="216"/>
      <c r="J23" s="209">
        <v>100</v>
      </c>
      <c r="K23" s="209">
        <v>100</v>
      </c>
      <c r="L23" s="209">
        <v>100</v>
      </c>
      <c r="M23" s="209">
        <v>100</v>
      </c>
      <c r="N23" s="209">
        <v>100</v>
      </c>
      <c r="O23" s="209">
        <v>100</v>
      </c>
      <c r="P23" s="209">
        <v>100</v>
      </c>
      <c r="Q23" s="209">
        <v>100</v>
      </c>
      <c r="R23" s="209">
        <v>100</v>
      </c>
      <c r="S23" s="209">
        <v>100</v>
      </c>
      <c r="T23" s="209">
        <v>100</v>
      </c>
      <c r="U23" s="209">
        <v>100</v>
      </c>
      <c r="V23" s="69"/>
    </row>
    <row r="24" spans="1:22" ht="16.5">
      <c r="A24" s="39"/>
      <c r="B24" s="39"/>
      <c r="C24" s="198" t="s">
        <v>46</v>
      </c>
      <c r="D24" s="94">
        <f>IFERROR((J24*'New Issues - Face Value'!J46+K24*'New Issues - Face Value'!K46+L24*'New Issues - Face Value'!L46+M24*'New Issues - Face Value'!M46+N24*'New Issues - Face Value'!N46+O24*'New Issues - Face Value'!O46+P24*'New Issues - Face Value'!P46+Q24*'New Issues - Face Value'!Q46+R24*'New Issues - Face Value'!R46+S24*'New Issues - Face Value'!S46+T24*'New Issues - Face Value'!T46+U24*'New Issues - Face Value'!U46)/'New Issues - Face Value'!D46,0)</f>
        <v>100</v>
      </c>
      <c r="E24" s="88"/>
      <c r="F24" s="216"/>
      <c r="G24" s="216"/>
      <c r="H24" s="216"/>
      <c r="I24" s="216"/>
      <c r="J24" s="209">
        <v>100</v>
      </c>
      <c r="K24" s="209">
        <v>100</v>
      </c>
      <c r="L24" s="209">
        <v>100</v>
      </c>
      <c r="M24" s="209">
        <v>100</v>
      </c>
      <c r="N24" s="209">
        <v>100</v>
      </c>
      <c r="O24" s="209">
        <v>100</v>
      </c>
      <c r="P24" s="209">
        <v>100</v>
      </c>
      <c r="Q24" s="209">
        <v>100</v>
      </c>
      <c r="R24" s="209">
        <v>100</v>
      </c>
      <c r="S24" s="209">
        <v>100</v>
      </c>
      <c r="T24" s="209">
        <v>100</v>
      </c>
      <c r="U24" s="209">
        <v>100</v>
      </c>
      <c r="V24" s="69"/>
    </row>
    <row r="25" spans="1:22" ht="16.5">
      <c r="A25" s="39"/>
      <c r="B25" s="39"/>
      <c r="C25" s="53"/>
      <c r="D25" s="210"/>
      <c r="E25" s="88"/>
      <c r="F25" s="88"/>
      <c r="G25" s="88"/>
      <c r="H25" s="88"/>
      <c r="I25" s="88"/>
      <c r="J25" s="99"/>
      <c r="K25" s="99"/>
      <c r="L25" s="99"/>
      <c r="M25" s="99"/>
      <c r="N25" s="99"/>
      <c r="O25" s="99"/>
      <c r="P25" s="99"/>
      <c r="Q25" s="99"/>
      <c r="R25" s="99"/>
      <c r="S25" s="99"/>
      <c r="T25" s="99"/>
      <c r="U25" s="99"/>
      <c r="V25" s="69"/>
    </row>
    <row r="26" spans="1:22" ht="17.25">
      <c r="A26" s="39"/>
      <c r="B26" s="176" t="s">
        <v>251</v>
      </c>
      <c r="C26" s="176" t="s">
        <v>291</v>
      </c>
      <c r="D26" s="94">
        <f>IFERROR((D28*'New Issues - Face Value'!D50+D32*'New Issues - Face Value'!D54)/'New Issues - Face Value'!D48,0)</f>
        <v>100</v>
      </c>
      <c r="E26" s="214"/>
      <c r="F26" s="156"/>
      <c r="G26" s="156"/>
      <c r="H26" s="156"/>
      <c r="I26" s="156"/>
      <c r="J26" s="94">
        <f>IFERROR((J28*'New Issues - Face Value'!J50+J32*'New Issues - Face Value'!J54)/'New Issues - Face Value'!J48,0)</f>
        <v>100</v>
      </c>
      <c r="K26" s="94">
        <f>IFERROR((K28*'New Issues - Face Value'!K50+K32*'New Issues - Face Value'!K54)/'New Issues - Face Value'!K48,0)</f>
        <v>100</v>
      </c>
      <c r="L26" s="94">
        <f>IFERROR((L28*'New Issues - Face Value'!L50+L32*'New Issues - Face Value'!L54)/'New Issues - Face Value'!L48,0)</f>
        <v>100</v>
      </c>
      <c r="M26" s="94">
        <f>IFERROR((M28*'New Issues - Face Value'!M50+M32*'New Issues - Face Value'!M54)/'New Issues - Face Value'!M48,0)</f>
        <v>100</v>
      </c>
      <c r="N26" s="94">
        <f>IFERROR((N28*'New Issues - Face Value'!N50+N32*'New Issues - Face Value'!N54)/'New Issues - Face Value'!N48,0)</f>
        <v>100</v>
      </c>
      <c r="O26" s="94">
        <f>IFERROR((O28*'New Issues - Face Value'!O50+O32*'New Issues - Face Value'!O54)/'New Issues - Face Value'!O48,0)</f>
        <v>100</v>
      </c>
      <c r="P26" s="94">
        <f>IFERROR((P28*'New Issues - Face Value'!P50+P32*'New Issues - Face Value'!P54)/'New Issues - Face Value'!P48,0)</f>
        <v>100</v>
      </c>
      <c r="Q26" s="94">
        <f>IFERROR((Q28*'New Issues - Face Value'!Q50+Q32*'New Issues - Face Value'!Q54)/'New Issues - Face Value'!Q48,0)</f>
        <v>100</v>
      </c>
      <c r="R26" s="94">
        <f>IFERROR((R28*'New Issues - Face Value'!R50+R32*'New Issues - Face Value'!R54)/'New Issues - Face Value'!R48,0)</f>
        <v>100</v>
      </c>
      <c r="S26" s="94">
        <f>IFERROR((S28*'New Issues - Face Value'!S50+S32*'New Issues - Face Value'!S54)/'New Issues - Face Value'!S48,0)</f>
        <v>100</v>
      </c>
      <c r="T26" s="94">
        <f>IFERROR((T28*'New Issues - Face Value'!T50+T32*'New Issues - Face Value'!T54)/'New Issues - Face Value'!T48,0)</f>
        <v>100</v>
      </c>
      <c r="U26" s="94">
        <f>IFERROR((U28*'New Issues - Face Value'!U50+U32*'New Issues - Face Value'!U54)/'New Issues - Face Value'!U48,0)</f>
        <v>100</v>
      </c>
      <c r="V26" s="69"/>
    </row>
    <row r="27" spans="1:22" ht="16.5">
      <c r="A27" s="39"/>
      <c r="B27" s="80"/>
      <c r="C27" s="58"/>
      <c r="D27" s="215"/>
      <c r="E27" s="214"/>
      <c r="F27" s="88"/>
      <c r="G27" s="88"/>
      <c r="H27" s="88"/>
      <c r="I27" s="88"/>
      <c r="J27" s="210"/>
      <c r="K27" s="210"/>
      <c r="L27" s="210"/>
      <c r="M27" s="210"/>
      <c r="N27" s="210"/>
      <c r="O27" s="210"/>
      <c r="P27" s="210"/>
      <c r="Q27" s="210"/>
      <c r="R27" s="210"/>
      <c r="S27" s="210"/>
      <c r="T27" s="210"/>
      <c r="U27" s="210"/>
      <c r="V27" s="69"/>
    </row>
    <row r="28" spans="1:22" ht="17.25">
      <c r="A28" s="39"/>
      <c r="B28" s="39"/>
      <c r="C28" s="199" t="s">
        <v>288</v>
      </c>
      <c r="D28" s="94">
        <f>IFERROR((D29*'New Issues - Face Value'!D51+D30*'New Issues - Face Value'!D52)/'New Issues - Face Value'!D50,0)</f>
        <v>100</v>
      </c>
      <c r="E28" s="214"/>
      <c r="F28" s="156"/>
      <c r="G28" s="156"/>
      <c r="H28" s="156"/>
      <c r="I28" s="156"/>
      <c r="J28" s="94">
        <f>IFERROR((J29*'New Issues - Face Value'!J51+J30*'New Issues - Face Value'!J52)/'New Issues - Face Value'!J50,0)</f>
        <v>100</v>
      </c>
      <c r="K28" s="94">
        <f>IFERROR((K29*'New Issues - Face Value'!K51+K30*'New Issues - Face Value'!K52)/'New Issues - Face Value'!K50,0)</f>
        <v>100</v>
      </c>
      <c r="L28" s="94">
        <f>IFERROR((L29*'New Issues - Face Value'!L51+L30*'New Issues - Face Value'!L52)/'New Issues - Face Value'!L50,0)</f>
        <v>100</v>
      </c>
      <c r="M28" s="94">
        <f>IFERROR((M29*'New Issues - Face Value'!M51+M30*'New Issues - Face Value'!M52)/'New Issues - Face Value'!M50,0)</f>
        <v>100</v>
      </c>
      <c r="N28" s="94">
        <f>IFERROR((N29*'New Issues - Face Value'!N51+N30*'New Issues - Face Value'!N52)/'New Issues - Face Value'!N50,0)</f>
        <v>100</v>
      </c>
      <c r="O28" s="94">
        <f>IFERROR((O29*'New Issues - Face Value'!O51+O30*'New Issues - Face Value'!O52)/'New Issues - Face Value'!O50,0)</f>
        <v>100</v>
      </c>
      <c r="P28" s="94">
        <f>IFERROR((P29*'New Issues - Face Value'!P51+P30*'New Issues - Face Value'!P52)/'New Issues - Face Value'!P50,0)</f>
        <v>100</v>
      </c>
      <c r="Q28" s="94">
        <f>IFERROR((Q29*'New Issues - Face Value'!Q51+Q30*'New Issues - Face Value'!Q52)/'New Issues - Face Value'!Q50,0)</f>
        <v>100</v>
      </c>
      <c r="R28" s="94">
        <f>IFERROR((R29*'New Issues - Face Value'!R51+R30*'New Issues - Face Value'!R52)/'New Issues - Face Value'!R50,0)</f>
        <v>100</v>
      </c>
      <c r="S28" s="94">
        <f>IFERROR((S29*'New Issues - Face Value'!S51+S30*'New Issues - Face Value'!S52)/'New Issues - Face Value'!S50,0)</f>
        <v>100</v>
      </c>
      <c r="T28" s="94">
        <f>IFERROR((T29*'New Issues - Face Value'!T51+T30*'New Issues - Face Value'!T52)/'New Issues - Face Value'!T50,0)</f>
        <v>100</v>
      </c>
      <c r="U28" s="94">
        <f>IFERROR((U29*'New Issues - Face Value'!U51+U30*'New Issues - Face Value'!U52)/'New Issues - Face Value'!U50,0)</f>
        <v>100</v>
      </c>
      <c r="V28" s="69"/>
    </row>
    <row r="29" spans="1:22" ht="16.5">
      <c r="A29" s="39"/>
      <c r="B29" s="39"/>
      <c r="C29" s="198" t="s">
        <v>41</v>
      </c>
      <c r="D29" s="94">
        <f>IFERROR((J29*'New Issues - Face Value'!J51+K29*'New Issues - Face Value'!K51+L29*'New Issues - Face Value'!L51+M29*'New Issues - Face Value'!M51+N29*'New Issues - Face Value'!N51+O29*'New Issues - Face Value'!O51+P29*'New Issues - Face Value'!P51+Q29*'New Issues - Face Value'!Q51+R29*'New Issues - Face Value'!R51+S29*'New Issues - Face Value'!S51+T29*'New Issues - Face Value'!T51+U29*'New Issues - Face Value'!U51)/'New Issues - Face Value'!D51,0)</f>
        <v>100</v>
      </c>
      <c r="E29" s="88"/>
      <c r="F29" s="92"/>
      <c r="G29" s="92"/>
      <c r="H29" s="92"/>
      <c r="I29" s="92"/>
      <c r="J29" s="209">
        <v>100</v>
      </c>
      <c r="K29" s="209">
        <v>100</v>
      </c>
      <c r="L29" s="209">
        <v>100</v>
      </c>
      <c r="M29" s="209">
        <v>100</v>
      </c>
      <c r="N29" s="209">
        <v>100</v>
      </c>
      <c r="O29" s="209">
        <v>100</v>
      </c>
      <c r="P29" s="209">
        <v>100</v>
      </c>
      <c r="Q29" s="209">
        <v>100</v>
      </c>
      <c r="R29" s="209">
        <v>100</v>
      </c>
      <c r="S29" s="209">
        <v>100</v>
      </c>
      <c r="T29" s="209">
        <v>100</v>
      </c>
      <c r="U29" s="209">
        <v>100</v>
      </c>
      <c r="V29" s="69"/>
    </row>
    <row r="30" spans="1:22" ht="16.5">
      <c r="A30" s="39"/>
      <c r="B30" s="39"/>
      <c r="C30" s="198" t="s">
        <v>43</v>
      </c>
      <c r="D30" s="94">
        <f>IFERROR((J30*'New Issues - Face Value'!J52+K30*'New Issues - Face Value'!K52+L30*'New Issues - Face Value'!L52+M30*'New Issues - Face Value'!M52+N30*'New Issues - Face Value'!N52+O30*'New Issues - Face Value'!O52+P30*'New Issues - Face Value'!P52+Q30*'New Issues - Face Value'!Q52+R30*'New Issues - Face Value'!R52+S30*'New Issues - Face Value'!S52+T30*'New Issues - Face Value'!T52+U30*'New Issues - Face Value'!U52)/'New Issues - Face Value'!D52,0)</f>
        <v>100</v>
      </c>
      <c r="E30" s="88"/>
      <c r="F30" s="216"/>
      <c r="G30" s="216"/>
      <c r="H30" s="216"/>
      <c r="I30" s="216"/>
      <c r="J30" s="209">
        <v>100</v>
      </c>
      <c r="K30" s="209">
        <v>100</v>
      </c>
      <c r="L30" s="209">
        <v>100</v>
      </c>
      <c r="M30" s="209">
        <v>100</v>
      </c>
      <c r="N30" s="209">
        <v>100</v>
      </c>
      <c r="O30" s="209">
        <v>100</v>
      </c>
      <c r="P30" s="209">
        <v>100</v>
      </c>
      <c r="Q30" s="209">
        <v>100</v>
      </c>
      <c r="R30" s="209">
        <v>100</v>
      </c>
      <c r="S30" s="209">
        <v>100</v>
      </c>
      <c r="T30" s="209">
        <v>100</v>
      </c>
      <c r="U30" s="209">
        <v>100</v>
      </c>
      <c r="V30" s="69"/>
    </row>
    <row r="31" spans="1:22" ht="16.5">
      <c r="A31" s="39"/>
      <c r="B31" s="39"/>
      <c r="C31" s="58"/>
      <c r="D31" s="210"/>
      <c r="E31" s="88"/>
      <c r="F31" s="88"/>
      <c r="G31" s="88"/>
      <c r="H31" s="88"/>
      <c r="I31" s="88"/>
      <c r="J31" s="99"/>
      <c r="K31" s="99"/>
      <c r="L31" s="99"/>
      <c r="M31" s="99"/>
      <c r="N31" s="99"/>
      <c r="O31" s="99"/>
      <c r="P31" s="99"/>
      <c r="Q31" s="99"/>
      <c r="R31" s="99"/>
      <c r="S31" s="99"/>
      <c r="T31" s="99"/>
      <c r="U31" s="99"/>
      <c r="V31" s="69"/>
    </row>
    <row r="32" spans="1:22" ht="17.25">
      <c r="A32" s="39"/>
      <c r="B32" s="39"/>
      <c r="C32" s="199" t="s">
        <v>289</v>
      </c>
      <c r="D32" s="94">
        <f>IFERROR((D33*'New Issues - Face Value'!D55+D34*'New Issues - Face Value'!D56)/'New Issues - Face Value'!D54,0)</f>
        <v>100</v>
      </c>
      <c r="E32" s="88"/>
      <c r="F32" s="156"/>
      <c r="G32" s="156"/>
      <c r="H32" s="156"/>
      <c r="I32" s="156"/>
      <c r="J32" s="94">
        <f>IFERROR((J33*'New Issues - Face Value'!J55+J34*'New Issues - Face Value'!J56)/'New Issues - Face Value'!J54,0)</f>
        <v>100</v>
      </c>
      <c r="K32" s="94">
        <f>IFERROR((K33*'New Issues - Face Value'!K55+K34*'New Issues - Face Value'!K56)/'New Issues - Face Value'!K54,0)</f>
        <v>100</v>
      </c>
      <c r="L32" s="94">
        <f>IFERROR((L33*'New Issues - Face Value'!L55+L34*'New Issues - Face Value'!L56)/'New Issues - Face Value'!L54,0)</f>
        <v>100</v>
      </c>
      <c r="M32" s="94">
        <f>IFERROR((M33*'New Issues - Face Value'!M55+M34*'New Issues - Face Value'!M56)/'New Issues - Face Value'!M54,0)</f>
        <v>100</v>
      </c>
      <c r="N32" s="94">
        <f>IFERROR((N33*'New Issues - Face Value'!N55+N34*'New Issues - Face Value'!N56)/'New Issues - Face Value'!N54,0)</f>
        <v>100</v>
      </c>
      <c r="O32" s="94">
        <f>IFERROR((O33*'New Issues - Face Value'!O55+O34*'New Issues - Face Value'!O56)/'New Issues - Face Value'!O54,0)</f>
        <v>100</v>
      </c>
      <c r="P32" s="94">
        <f>IFERROR((P33*'New Issues - Face Value'!P55+P34*'New Issues - Face Value'!P56)/'New Issues - Face Value'!P54,0)</f>
        <v>100</v>
      </c>
      <c r="Q32" s="94">
        <f>IFERROR((Q33*'New Issues - Face Value'!Q55+Q34*'New Issues - Face Value'!Q56)/'New Issues - Face Value'!Q54,0)</f>
        <v>100</v>
      </c>
      <c r="R32" s="94">
        <f>IFERROR((R33*'New Issues - Face Value'!R55+R34*'New Issues - Face Value'!R56)/'New Issues - Face Value'!R54,0)</f>
        <v>100</v>
      </c>
      <c r="S32" s="94">
        <f>IFERROR((S33*'New Issues - Face Value'!S55+S34*'New Issues - Face Value'!S56)/'New Issues - Face Value'!S54,0)</f>
        <v>100</v>
      </c>
      <c r="T32" s="94">
        <f>IFERROR((T33*'New Issues - Face Value'!T55+T34*'New Issues - Face Value'!T56)/'New Issues - Face Value'!T54,0)</f>
        <v>100</v>
      </c>
      <c r="U32" s="94">
        <f>IFERROR((U33*'New Issues - Face Value'!U55+U34*'New Issues - Face Value'!U56)/'New Issues - Face Value'!U54,0)</f>
        <v>100</v>
      </c>
      <c r="V32" s="69"/>
    </row>
    <row r="33" spans="1:22" ht="16.5">
      <c r="A33" s="39"/>
      <c r="B33" s="39"/>
      <c r="C33" s="198" t="s">
        <v>44</v>
      </c>
      <c r="D33" s="94">
        <f>IFERROR((J33*'New Issues - Face Value'!J55+K33*'New Issues - Face Value'!K55+L33*'New Issues - Face Value'!L55+M33*'New Issues - Face Value'!M55+N33*'New Issues - Face Value'!N55+O33*'New Issues - Face Value'!O55+P33*'New Issues - Face Value'!P55+Q33*'New Issues - Face Value'!Q55+R33*'New Issues - Face Value'!R55+S33*'New Issues - Face Value'!S55+T33*'New Issues - Face Value'!T55+U33*'New Issues - Face Value'!U55)/'New Issues - Face Value'!D55,0)</f>
        <v>100</v>
      </c>
      <c r="E33" s="88"/>
      <c r="F33" s="216"/>
      <c r="G33" s="216"/>
      <c r="H33" s="216"/>
      <c r="I33" s="216"/>
      <c r="J33" s="209">
        <v>100</v>
      </c>
      <c r="K33" s="209">
        <v>100</v>
      </c>
      <c r="L33" s="209">
        <v>100</v>
      </c>
      <c r="M33" s="209">
        <v>100</v>
      </c>
      <c r="N33" s="209">
        <v>100</v>
      </c>
      <c r="O33" s="209">
        <v>100</v>
      </c>
      <c r="P33" s="209">
        <v>100</v>
      </c>
      <c r="Q33" s="209">
        <v>100</v>
      </c>
      <c r="R33" s="209">
        <v>100</v>
      </c>
      <c r="S33" s="209">
        <v>100</v>
      </c>
      <c r="T33" s="209">
        <v>100</v>
      </c>
      <c r="U33" s="209">
        <v>100</v>
      </c>
      <c r="V33" s="69"/>
    </row>
    <row r="34" spans="1:22" ht="16.5">
      <c r="A34" s="39"/>
      <c r="B34" s="39"/>
      <c r="C34" s="198" t="s">
        <v>46</v>
      </c>
      <c r="D34" s="94">
        <f>IFERROR((J34*'New Issues - Face Value'!J56+K34*'New Issues - Face Value'!K56+L34*'New Issues - Face Value'!L56+M34*'New Issues - Face Value'!M56+N34*'New Issues - Face Value'!N56+O34*'New Issues - Face Value'!O56+P34*'New Issues - Face Value'!P56+Q34*'New Issues - Face Value'!Q56+R34*'New Issues - Face Value'!R56+S34*'New Issues - Face Value'!S56+T34*'New Issues - Face Value'!T56+U34*'New Issues - Face Value'!U56)/'New Issues - Face Value'!D56,0)</f>
        <v>100</v>
      </c>
      <c r="E34" s="88"/>
      <c r="F34" s="216"/>
      <c r="G34" s="216"/>
      <c r="H34" s="216"/>
      <c r="I34" s="216"/>
      <c r="J34" s="209">
        <v>100</v>
      </c>
      <c r="K34" s="209">
        <v>100</v>
      </c>
      <c r="L34" s="209">
        <v>100</v>
      </c>
      <c r="M34" s="209">
        <v>100</v>
      </c>
      <c r="N34" s="209">
        <v>100</v>
      </c>
      <c r="O34" s="209">
        <v>100</v>
      </c>
      <c r="P34" s="209">
        <v>100</v>
      </c>
      <c r="Q34" s="209">
        <v>100</v>
      </c>
      <c r="R34" s="209">
        <v>100</v>
      </c>
      <c r="S34" s="209">
        <v>100</v>
      </c>
      <c r="T34" s="209">
        <v>100</v>
      </c>
      <c r="U34" s="209">
        <v>100</v>
      </c>
      <c r="V34" s="69"/>
    </row>
    <row r="41" spans="1:22">
      <c r="K41" s="30"/>
    </row>
  </sheetData>
  <mergeCells count="4">
    <mergeCell ref="A1:D1"/>
    <mergeCell ref="J1:U1"/>
    <mergeCell ref="D2:D3"/>
    <mergeCell ref="A2:C2"/>
  </mergeCells>
  <hyperlinks>
    <hyperlink ref="B3" location="Definitions!C299" display="Click here for item definitions" xr:uid="{00000000-0004-0000-0D00-000000000000}"/>
  </hyperlinks>
  <pageMargins left="0.74803149606299213" right="0.74803149606299213" top="0.98425196850393704" bottom="0.98425196850393704" header="0.51181102362204722" footer="0.51181102362204722"/>
  <pageSetup paperSize="8" scale="60" orientation="landscape" r:id="rId1"/>
  <headerFooter alignWithMargins="0">
    <oddHeader>&amp;C&amp;"Calibri"&amp;10&amp;K000000 IN CONFIDENCE&amp;1#_x000D_</oddHeader>
    <oddFooter>&amp;L&amp;F&amp;C_x000D_&amp;1#&amp;"Calibri"&amp;10&amp;K000000 IN CONFIDENCE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7">
    <tabColor rgb="FF00A499"/>
    <pageSetUpPr fitToPage="1"/>
  </sheetPr>
  <dimension ref="A1:P49"/>
  <sheetViews>
    <sheetView showGridLines="0" view="pageBreakPreview" zoomScale="60" zoomScaleNormal="100" workbookViewId="0">
      <selection activeCell="P78" sqref="P78"/>
    </sheetView>
  </sheetViews>
  <sheetFormatPr defaultColWidth="9.140625" defaultRowHeight="10.5"/>
  <cols>
    <col min="1" max="2" width="2.85546875" style="18" customWidth="1"/>
    <col min="3" max="3" width="2.140625" style="18" customWidth="1"/>
    <col min="4" max="4" width="18.85546875" style="18" customWidth="1"/>
    <col min="5" max="5" width="14.85546875" style="18" customWidth="1"/>
    <col min="6" max="6" width="1.85546875" style="18" customWidth="1"/>
    <col min="7" max="7" width="18.85546875" style="18" customWidth="1"/>
    <col min="8" max="8" width="14.85546875" style="18" customWidth="1"/>
    <col min="9" max="9" width="1.85546875" style="18" customWidth="1"/>
    <col min="10" max="10" width="14.85546875" style="18" customWidth="1"/>
    <col min="11" max="11" width="18.85546875" style="18" customWidth="1"/>
    <col min="12" max="13" width="2.85546875" style="18" customWidth="1"/>
    <col min="14" max="14" width="5.85546875" style="18" customWidth="1"/>
    <col min="15" max="16384" width="9.140625" style="18"/>
  </cols>
  <sheetData>
    <row r="1" spans="1:16" s="16" customFormat="1" ht="6" customHeight="1">
      <c r="A1" s="70"/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</row>
    <row r="2" spans="1:16" s="16" customFormat="1" ht="3.95" customHeight="1">
      <c r="A2" s="70"/>
      <c r="B2" s="181"/>
      <c r="C2" s="87"/>
      <c r="D2" s="87"/>
      <c r="E2" s="87"/>
      <c r="F2" s="87"/>
      <c r="G2" s="87"/>
      <c r="H2" s="87"/>
      <c r="I2" s="87"/>
      <c r="J2" s="87"/>
      <c r="K2" s="87"/>
      <c r="L2" s="87"/>
      <c r="M2" s="179"/>
    </row>
    <row r="3" spans="1:16" s="16" customFormat="1" ht="51.95" customHeight="1">
      <c r="A3" s="70"/>
      <c r="B3" s="70"/>
      <c r="C3" s="185"/>
      <c r="D3" s="394" t="s">
        <v>295</v>
      </c>
      <c r="E3" s="394"/>
      <c r="F3" s="394"/>
      <c r="G3" s="394"/>
      <c r="H3" s="394"/>
      <c r="I3" s="394"/>
      <c r="J3" s="394"/>
      <c r="K3" s="394"/>
      <c r="L3" s="39"/>
      <c r="M3" s="70"/>
      <c r="O3"/>
      <c r="P3"/>
    </row>
    <row r="4" spans="1:16" s="16" customFormat="1" ht="34.5" customHeight="1">
      <c r="A4" s="70"/>
      <c r="B4" s="70"/>
      <c r="C4" s="39"/>
      <c r="D4" s="394"/>
      <c r="E4" s="394"/>
      <c r="F4" s="394"/>
      <c r="G4" s="394"/>
      <c r="H4" s="394"/>
      <c r="I4" s="394"/>
      <c r="J4" s="394"/>
      <c r="K4" s="394"/>
      <c r="L4" s="39"/>
      <c r="M4" s="70"/>
      <c r="O4" s="12"/>
    </row>
    <row r="5" spans="1:16" s="16" customFormat="1" ht="6" customHeight="1">
      <c r="A5" s="70"/>
      <c r="B5" s="70"/>
      <c r="C5" s="39"/>
      <c r="D5" s="441"/>
      <c r="E5" s="441"/>
      <c r="F5" s="441"/>
      <c r="G5" s="441"/>
      <c r="H5" s="441"/>
      <c r="I5" s="441"/>
      <c r="J5" s="441"/>
      <c r="K5" s="441"/>
      <c r="L5" s="39"/>
      <c r="M5" s="70"/>
      <c r="O5"/>
      <c r="P5"/>
    </row>
    <row r="6" spans="1:16" s="16" customFormat="1" ht="3.75" customHeight="1">
      <c r="A6" s="70"/>
      <c r="B6" s="70"/>
      <c r="C6" s="39"/>
      <c r="D6" s="39"/>
      <c r="E6" s="39"/>
      <c r="F6" s="39"/>
      <c r="G6" s="39"/>
      <c r="H6" s="39"/>
      <c r="I6" s="39"/>
      <c r="J6" s="39"/>
      <c r="K6" s="39"/>
      <c r="L6" s="39"/>
      <c r="M6" s="70"/>
    </row>
    <row r="7" spans="1:16" s="16" customFormat="1" ht="14.25" hidden="1">
      <c r="A7" s="70"/>
      <c r="B7" s="70"/>
      <c r="C7" s="39"/>
      <c r="D7" s="39"/>
      <c r="E7" s="39"/>
      <c r="F7" s="39"/>
      <c r="G7" s="39"/>
      <c r="H7" s="39"/>
      <c r="I7" s="39"/>
      <c r="J7" s="39"/>
      <c r="K7" s="39"/>
      <c r="L7" s="39"/>
      <c r="M7" s="70"/>
    </row>
    <row r="8" spans="1:16" s="16" customFormat="1" ht="3.75" hidden="1" customHeight="1">
      <c r="A8" s="70"/>
      <c r="B8" s="70"/>
      <c r="C8" s="39"/>
      <c r="D8" s="39"/>
      <c r="E8" s="39"/>
      <c r="F8" s="39"/>
      <c r="G8" s="39"/>
      <c r="H8" s="39"/>
      <c r="I8" s="39"/>
      <c r="J8" s="39"/>
      <c r="K8" s="39"/>
      <c r="L8" s="39"/>
      <c r="M8" s="70"/>
    </row>
    <row r="9" spans="1:16" s="16" customFormat="1" ht="14.25" hidden="1">
      <c r="A9" s="70"/>
      <c r="B9" s="70"/>
      <c r="C9" s="39"/>
      <c r="D9" s="39"/>
      <c r="E9" s="39"/>
      <c r="F9" s="39"/>
      <c r="G9" s="39"/>
      <c r="H9" s="39"/>
      <c r="I9" s="39"/>
      <c r="J9" s="39"/>
      <c r="K9" s="39"/>
      <c r="L9" s="39"/>
      <c r="M9" s="70"/>
      <c r="P9" s="17"/>
    </row>
    <row r="10" spans="1:16" s="16" customFormat="1" ht="3.75" hidden="1" customHeight="1">
      <c r="A10" s="70"/>
      <c r="B10" s="70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70"/>
      <c r="P10" s="17"/>
    </row>
    <row r="11" spans="1:16" s="16" customFormat="1" ht="14.25" hidden="1">
      <c r="A11" s="70"/>
      <c r="B11" s="70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70"/>
      <c r="P11" s="17"/>
    </row>
    <row r="12" spans="1:16" s="16" customFormat="1" ht="14.25" hidden="1">
      <c r="A12" s="70"/>
      <c r="B12" s="70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70"/>
      <c r="P12" s="17"/>
    </row>
    <row r="13" spans="1:16" s="16" customFormat="1" ht="3.75" customHeight="1">
      <c r="A13" s="70"/>
      <c r="B13" s="70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70"/>
    </row>
    <row r="14" spans="1:16" s="16" customFormat="1" ht="25.5">
      <c r="A14" s="70"/>
      <c r="B14" s="70"/>
      <c r="C14" s="186"/>
      <c r="D14" s="190" t="s">
        <v>296</v>
      </c>
      <c r="E14" s="49"/>
      <c r="F14" s="49"/>
      <c r="G14" s="49"/>
      <c r="H14" s="49"/>
      <c r="I14" s="49"/>
      <c r="J14" s="49"/>
      <c r="K14" s="49"/>
      <c r="L14" s="39"/>
      <c r="M14" s="70"/>
    </row>
    <row r="15" spans="1:16" s="16" customFormat="1" ht="4.5" customHeight="1">
      <c r="A15" s="70"/>
      <c r="B15" s="70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70"/>
    </row>
    <row r="16" spans="1:16" s="16" customFormat="1" ht="20.25">
      <c r="A16" s="70"/>
      <c r="B16" s="182"/>
      <c r="C16" s="39"/>
      <c r="D16" s="189" t="s">
        <v>297</v>
      </c>
      <c r="E16" s="183"/>
      <c r="F16" s="184"/>
      <c r="G16" s="189" t="s">
        <v>298</v>
      </c>
      <c r="H16" s="183"/>
      <c r="I16" s="184"/>
      <c r="J16" s="189" t="s">
        <v>299</v>
      </c>
      <c r="K16" s="183"/>
      <c r="L16" s="39"/>
      <c r="M16" s="70"/>
    </row>
    <row r="17" spans="1:13" s="16" customFormat="1" ht="4.5" customHeight="1">
      <c r="A17" s="70"/>
      <c r="B17" s="70"/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70"/>
    </row>
    <row r="18" spans="1:13" ht="14.25">
      <c r="A18" s="180"/>
      <c r="B18" s="182"/>
      <c r="C18" s="180"/>
      <c r="D18" s="442"/>
      <c r="E18" s="443"/>
      <c r="F18" s="180"/>
      <c r="G18" s="442"/>
      <c r="H18" s="443"/>
      <c r="I18" s="180"/>
      <c r="J18" s="442"/>
      <c r="K18" s="443"/>
      <c r="L18" s="39"/>
      <c r="M18" s="180"/>
    </row>
    <row r="19" spans="1:13" ht="14.25">
      <c r="A19" s="180"/>
      <c r="B19" s="182"/>
      <c r="C19" s="180"/>
      <c r="D19" s="444"/>
      <c r="E19" s="445"/>
      <c r="F19" s="180"/>
      <c r="G19" s="444"/>
      <c r="H19" s="445"/>
      <c r="I19" s="180"/>
      <c r="J19" s="444"/>
      <c r="K19" s="445"/>
      <c r="L19" s="39"/>
      <c r="M19" s="180"/>
    </row>
    <row r="20" spans="1:13" ht="14.25">
      <c r="A20" s="180"/>
      <c r="B20" s="182"/>
      <c r="C20" s="180"/>
      <c r="D20" s="444"/>
      <c r="E20" s="445"/>
      <c r="F20" s="180"/>
      <c r="G20" s="444"/>
      <c r="H20" s="445"/>
      <c r="I20" s="180"/>
      <c r="J20" s="444"/>
      <c r="K20" s="445"/>
      <c r="L20" s="39"/>
      <c r="M20" s="180"/>
    </row>
    <row r="21" spans="1:13" ht="14.25">
      <c r="A21" s="180"/>
      <c r="B21" s="182"/>
      <c r="C21" s="180"/>
      <c r="D21" s="444"/>
      <c r="E21" s="445"/>
      <c r="F21" s="180"/>
      <c r="G21" s="444"/>
      <c r="H21" s="445"/>
      <c r="I21" s="180"/>
      <c r="J21" s="444"/>
      <c r="K21" s="445"/>
      <c r="L21" s="39"/>
      <c r="M21" s="180"/>
    </row>
    <row r="22" spans="1:13" ht="14.25">
      <c r="A22" s="180"/>
      <c r="B22" s="182"/>
      <c r="C22" s="180"/>
      <c r="D22" s="444"/>
      <c r="E22" s="445"/>
      <c r="F22" s="180"/>
      <c r="G22" s="444"/>
      <c r="H22" s="445"/>
      <c r="I22" s="180"/>
      <c r="J22" s="444"/>
      <c r="K22" s="445"/>
      <c r="L22" s="39"/>
      <c r="M22" s="180"/>
    </row>
    <row r="23" spans="1:13" ht="14.25">
      <c r="A23" s="180"/>
      <c r="B23" s="182"/>
      <c r="C23" s="180"/>
      <c r="D23" s="444"/>
      <c r="E23" s="445"/>
      <c r="F23" s="180"/>
      <c r="G23" s="444"/>
      <c r="H23" s="445"/>
      <c r="I23" s="180"/>
      <c r="J23" s="444"/>
      <c r="K23" s="445"/>
      <c r="L23" s="180"/>
      <c r="M23" s="180"/>
    </row>
    <row r="24" spans="1:13" ht="14.25">
      <c r="A24" s="180"/>
      <c r="B24" s="182"/>
      <c r="C24" s="180"/>
      <c r="D24" s="444"/>
      <c r="E24" s="445"/>
      <c r="F24" s="180"/>
      <c r="G24" s="444"/>
      <c r="H24" s="445"/>
      <c r="I24" s="180"/>
      <c r="J24" s="444"/>
      <c r="K24" s="445"/>
      <c r="L24" s="180"/>
      <c r="M24" s="180"/>
    </row>
    <row r="25" spans="1:13" ht="14.25">
      <c r="A25" s="180"/>
      <c r="B25" s="182"/>
      <c r="C25" s="180"/>
      <c r="D25" s="444"/>
      <c r="E25" s="445"/>
      <c r="F25" s="180"/>
      <c r="G25" s="444"/>
      <c r="H25" s="445"/>
      <c r="I25" s="180"/>
      <c r="J25" s="444"/>
      <c r="K25" s="445"/>
      <c r="L25" s="180"/>
      <c r="M25" s="180"/>
    </row>
    <row r="26" spans="1:13" ht="14.25">
      <c r="A26" s="180"/>
      <c r="B26" s="182"/>
      <c r="C26" s="180"/>
      <c r="D26" s="444"/>
      <c r="E26" s="445"/>
      <c r="F26" s="180"/>
      <c r="G26" s="444"/>
      <c r="H26" s="445"/>
      <c r="I26" s="180"/>
      <c r="J26" s="444"/>
      <c r="K26" s="445"/>
      <c r="L26" s="180"/>
      <c r="M26" s="180"/>
    </row>
    <row r="27" spans="1:13" ht="14.25">
      <c r="A27" s="180"/>
      <c r="B27" s="182"/>
      <c r="C27" s="180"/>
      <c r="D27" s="444"/>
      <c r="E27" s="445"/>
      <c r="F27" s="180"/>
      <c r="G27" s="444"/>
      <c r="H27" s="445"/>
      <c r="I27" s="180"/>
      <c r="J27" s="444"/>
      <c r="K27" s="445"/>
      <c r="L27" s="180"/>
      <c r="M27" s="180"/>
    </row>
    <row r="28" spans="1:13" ht="14.25">
      <c r="A28" s="180"/>
      <c r="B28" s="182"/>
      <c r="C28" s="180"/>
      <c r="D28" s="444"/>
      <c r="E28" s="445"/>
      <c r="F28" s="180"/>
      <c r="G28" s="444"/>
      <c r="H28" s="445"/>
      <c r="I28" s="180"/>
      <c r="J28" s="444"/>
      <c r="K28" s="445"/>
      <c r="L28" s="180"/>
      <c r="M28" s="180"/>
    </row>
    <row r="29" spans="1:13" ht="14.25">
      <c r="A29" s="180"/>
      <c r="B29" s="182"/>
      <c r="C29" s="180"/>
      <c r="D29" s="444"/>
      <c r="E29" s="445"/>
      <c r="F29" s="180"/>
      <c r="G29" s="444"/>
      <c r="H29" s="445"/>
      <c r="I29" s="180"/>
      <c r="J29" s="444"/>
      <c r="K29" s="445"/>
      <c r="L29" s="180"/>
      <c r="M29" s="180"/>
    </row>
    <row r="30" spans="1:13" ht="14.25">
      <c r="A30" s="180"/>
      <c r="B30" s="182"/>
      <c r="C30" s="180"/>
      <c r="D30" s="444"/>
      <c r="E30" s="445"/>
      <c r="F30" s="180"/>
      <c r="G30" s="444"/>
      <c r="H30" s="445"/>
      <c r="I30" s="180"/>
      <c r="J30" s="444"/>
      <c r="K30" s="445"/>
      <c r="L30" s="180"/>
      <c r="M30" s="180"/>
    </row>
    <row r="31" spans="1:13" ht="14.25">
      <c r="A31" s="180"/>
      <c r="B31" s="182"/>
      <c r="C31" s="180"/>
      <c r="D31" s="444"/>
      <c r="E31" s="445"/>
      <c r="F31" s="180"/>
      <c r="G31" s="444"/>
      <c r="H31" s="445"/>
      <c r="I31" s="180"/>
      <c r="J31" s="444"/>
      <c r="K31" s="445"/>
      <c r="L31" s="180"/>
      <c r="M31" s="180"/>
    </row>
    <row r="32" spans="1:13" ht="14.25">
      <c r="A32" s="180"/>
      <c r="B32" s="182"/>
      <c r="C32" s="180"/>
      <c r="D32" s="444"/>
      <c r="E32" s="445"/>
      <c r="F32" s="180"/>
      <c r="G32" s="444"/>
      <c r="H32" s="445"/>
      <c r="I32" s="180"/>
      <c r="J32" s="444"/>
      <c r="K32" s="445"/>
      <c r="L32" s="180"/>
      <c r="M32" s="180"/>
    </row>
    <row r="33" spans="1:13" ht="14.25">
      <c r="A33" s="180"/>
      <c r="B33" s="182"/>
      <c r="C33" s="180"/>
      <c r="D33" s="444"/>
      <c r="E33" s="445"/>
      <c r="F33" s="180"/>
      <c r="G33" s="444"/>
      <c r="H33" s="445"/>
      <c r="I33" s="180"/>
      <c r="J33" s="444"/>
      <c r="K33" s="445"/>
      <c r="L33" s="180"/>
      <c r="M33" s="180"/>
    </row>
    <row r="34" spans="1:13" ht="14.25">
      <c r="A34" s="180"/>
      <c r="B34" s="182"/>
      <c r="C34" s="180"/>
      <c r="D34" s="444"/>
      <c r="E34" s="445"/>
      <c r="F34" s="180"/>
      <c r="G34" s="444"/>
      <c r="H34" s="445"/>
      <c r="I34" s="180"/>
      <c r="J34" s="444"/>
      <c r="K34" s="445"/>
      <c r="L34" s="180"/>
      <c r="M34" s="180"/>
    </row>
    <row r="35" spans="1:13" ht="14.25">
      <c r="A35" s="180"/>
      <c r="B35" s="182"/>
      <c r="C35" s="180"/>
      <c r="D35" s="444"/>
      <c r="E35" s="445"/>
      <c r="F35" s="180"/>
      <c r="G35" s="444"/>
      <c r="H35" s="445"/>
      <c r="I35" s="180"/>
      <c r="J35" s="444"/>
      <c r="K35" s="445"/>
      <c r="L35" s="180"/>
      <c r="M35" s="180"/>
    </row>
    <row r="36" spans="1:13" ht="14.25">
      <c r="A36" s="180"/>
      <c r="B36" s="182"/>
      <c r="C36" s="180"/>
      <c r="D36" s="444"/>
      <c r="E36" s="445"/>
      <c r="F36" s="180"/>
      <c r="G36" s="444"/>
      <c r="H36" s="445"/>
      <c r="I36" s="180"/>
      <c r="J36" s="444"/>
      <c r="K36" s="445"/>
      <c r="L36" s="180"/>
      <c r="M36" s="180"/>
    </row>
    <row r="37" spans="1:13" ht="14.25">
      <c r="A37" s="180"/>
      <c r="B37" s="182"/>
      <c r="C37" s="180"/>
      <c r="D37" s="444"/>
      <c r="E37" s="445"/>
      <c r="F37" s="180"/>
      <c r="G37" s="444"/>
      <c r="H37" s="445"/>
      <c r="I37" s="180"/>
      <c r="J37" s="444"/>
      <c r="K37" s="445"/>
      <c r="L37" s="180"/>
      <c r="M37" s="180"/>
    </row>
    <row r="38" spans="1:13" ht="14.25">
      <c r="A38" s="180"/>
      <c r="B38" s="182"/>
      <c r="C38" s="180"/>
      <c r="D38" s="444"/>
      <c r="E38" s="445"/>
      <c r="F38" s="180"/>
      <c r="G38" s="444"/>
      <c r="H38" s="445"/>
      <c r="I38" s="180"/>
      <c r="J38" s="444"/>
      <c r="K38" s="445"/>
      <c r="L38" s="180"/>
      <c r="M38" s="180"/>
    </row>
    <row r="39" spans="1:13" ht="14.25">
      <c r="A39" s="180"/>
      <c r="B39" s="182"/>
      <c r="C39" s="180"/>
      <c r="D39" s="444"/>
      <c r="E39" s="445"/>
      <c r="F39" s="180"/>
      <c r="G39" s="444"/>
      <c r="H39" s="445"/>
      <c r="I39" s="180"/>
      <c r="J39" s="444"/>
      <c r="K39" s="445"/>
      <c r="L39" s="180"/>
      <c r="M39" s="180"/>
    </row>
    <row r="40" spans="1:13" ht="14.25">
      <c r="A40" s="180"/>
      <c r="B40" s="182"/>
      <c r="C40" s="180"/>
      <c r="D40" s="444"/>
      <c r="E40" s="445"/>
      <c r="F40" s="180"/>
      <c r="G40" s="444"/>
      <c r="H40" s="445"/>
      <c r="I40" s="180"/>
      <c r="J40" s="444"/>
      <c r="K40" s="445"/>
      <c r="L40" s="180"/>
      <c r="M40" s="180"/>
    </row>
    <row r="41" spans="1:13" ht="14.25">
      <c r="A41" s="180"/>
      <c r="B41" s="182"/>
      <c r="C41" s="180"/>
      <c r="D41" s="446"/>
      <c r="E41" s="447"/>
      <c r="F41" s="180"/>
      <c r="G41" s="446"/>
      <c r="H41" s="447"/>
      <c r="I41" s="180"/>
      <c r="J41" s="446"/>
      <c r="K41" s="447"/>
      <c r="L41" s="180"/>
      <c r="M41" s="180"/>
    </row>
    <row r="42" spans="1:13" ht="14.25">
      <c r="A42" s="180"/>
      <c r="B42" s="182"/>
      <c r="C42" s="180"/>
      <c r="D42" s="180"/>
      <c r="E42" s="180"/>
      <c r="F42" s="180"/>
      <c r="G42" s="180"/>
      <c r="H42" s="180"/>
      <c r="I42" s="180"/>
      <c r="J42" s="180"/>
      <c r="K42" s="180"/>
      <c r="L42" s="180"/>
      <c r="M42" s="180"/>
    </row>
    <row r="43" spans="1:13" ht="25.5">
      <c r="A43" s="70"/>
      <c r="B43" s="182"/>
      <c r="C43" s="186"/>
      <c r="D43" s="202" t="s">
        <v>300</v>
      </c>
      <c r="E43" s="49"/>
      <c r="F43" s="49"/>
      <c r="G43" s="49"/>
      <c r="H43" s="49"/>
      <c r="I43" s="49"/>
      <c r="J43" s="49"/>
      <c r="K43" s="49"/>
      <c r="L43" s="180"/>
      <c r="M43" s="70"/>
    </row>
    <row r="44" spans="1:13" ht="3.95" customHeight="1">
      <c r="A44" s="70"/>
      <c r="B44" s="182"/>
      <c r="C44" s="180"/>
      <c r="D44" s="43"/>
      <c r="E44" s="43"/>
      <c r="F44" s="43"/>
      <c r="G44" s="43"/>
      <c r="H44" s="43"/>
      <c r="I44" s="43"/>
      <c r="J44" s="43"/>
      <c r="K44" s="43"/>
      <c r="L44" s="39"/>
      <c r="M44" s="70"/>
    </row>
    <row r="45" spans="1:13" ht="15.95" customHeight="1">
      <c r="A45" s="70"/>
      <c r="B45" s="182"/>
      <c r="C45" s="187"/>
      <c r="D45" s="448" t="s">
        <v>301</v>
      </c>
      <c r="E45" s="448"/>
      <c r="F45" s="448"/>
      <c r="G45" s="448"/>
      <c r="H45" s="200" t="s">
        <v>302</v>
      </c>
      <c r="I45" s="180"/>
      <c r="J45" s="437"/>
      <c r="K45" s="438"/>
      <c r="L45" s="39"/>
      <c r="M45" s="70"/>
    </row>
    <row r="46" spans="1:13" ht="17.25">
      <c r="A46" s="70"/>
      <c r="B46" s="182"/>
      <c r="C46" s="188"/>
      <c r="D46" s="448"/>
      <c r="E46" s="448"/>
      <c r="F46" s="448"/>
      <c r="G46" s="448"/>
      <c r="H46" s="201" t="s">
        <v>303</v>
      </c>
      <c r="I46" s="180"/>
      <c r="J46" s="439"/>
      <c r="K46" s="440"/>
      <c r="L46" s="39"/>
      <c r="M46" s="70"/>
    </row>
    <row r="47" spans="1:13" ht="14.25">
      <c r="A47" s="180"/>
      <c r="B47" s="182"/>
      <c r="C47" s="180"/>
      <c r="D47" s="180"/>
      <c r="E47" s="180"/>
      <c r="F47" s="180"/>
      <c r="G47" s="180"/>
      <c r="H47" s="180"/>
      <c r="I47" s="180"/>
      <c r="J47" s="180"/>
      <c r="K47" s="180"/>
      <c r="L47" s="39"/>
      <c r="M47" s="180"/>
    </row>
    <row r="48" spans="1:13">
      <c r="A48" s="180"/>
      <c r="B48" s="180"/>
      <c r="C48" s="180"/>
      <c r="D48" s="180"/>
      <c r="E48" s="180"/>
      <c r="F48" s="180"/>
      <c r="G48" s="180"/>
      <c r="H48" s="180"/>
      <c r="I48" s="180"/>
      <c r="J48" s="180"/>
      <c r="K48" s="180"/>
      <c r="L48" s="180"/>
      <c r="M48" s="180"/>
    </row>
    <row r="49" spans="1:13">
      <c r="A49" s="180"/>
      <c r="B49" s="180"/>
      <c r="C49" s="180"/>
      <c r="D49" s="180"/>
      <c r="E49" s="180"/>
      <c r="F49" s="180"/>
      <c r="G49" s="180"/>
      <c r="H49" s="180"/>
      <c r="I49" s="180"/>
      <c r="J49" s="180"/>
      <c r="K49" s="180"/>
      <c r="L49" s="180"/>
      <c r="M49" s="180"/>
    </row>
  </sheetData>
  <protectedRanges>
    <protectedRange sqref="D18 G18 J18" name="Range1"/>
    <protectedRange sqref="J45:J46" name="Range1_1"/>
  </protectedRanges>
  <mergeCells count="8">
    <mergeCell ref="J45:K45"/>
    <mergeCell ref="J46:K46"/>
    <mergeCell ref="D3:K4"/>
    <mergeCell ref="D5:K5"/>
    <mergeCell ref="D18:E41"/>
    <mergeCell ref="G18:H41"/>
    <mergeCell ref="J18:K41"/>
    <mergeCell ref="D45:G4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&amp;C&amp;"Calibri"&amp;10&amp;K000000 IN CONFIDENCE&amp;1#_x000D_</oddHeader>
    <oddFooter>&amp;L&amp;F&amp;C_x000D_&amp;1#&amp;"Calibri"&amp;10&amp;K000000 IN CONFIDENCE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FFFF00"/>
  </sheetPr>
  <dimension ref="A1:G29"/>
  <sheetViews>
    <sheetView topLeftCell="B4" workbookViewId="0">
      <selection activeCell="F5" sqref="F5:F29"/>
    </sheetView>
  </sheetViews>
  <sheetFormatPr defaultRowHeight="12.75"/>
  <cols>
    <col min="1" max="1" width="38.85546875" bestFit="1" customWidth="1"/>
    <col min="2" max="2" width="14.5703125" customWidth="1"/>
    <col min="3" max="3" width="47.42578125" bestFit="1" customWidth="1"/>
    <col min="6" max="6" width="61.85546875" bestFit="1" customWidth="1"/>
    <col min="7" max="7" width="10.42578125" bestFit="1" customWidth="1"/>
  </cols>
  <sheetData>
    <row r="1" spans="1:7" ht="16.5">
      <c r="A1" s="7" t="s">
        <v>304</v>
      </c>
    </row>
    <row r="2" spans="1:7">
      <c r="A2" t="s">
        <v>305</v>
      </c>
    </row>
    <row r="4" spans="1:7" ht="28.5">
      <c r="B4" s="31" t="s">
        <v>306</v>
      </c>
      <c r="C4" s="31" t="s">
        <v>9</v>
      </c>
      <c r="F4" s="32" t="s">
        <v>4</v>
      </c>
      <c r="G4" s="32" t="s">
        <v>307</v>
      </c>
    </row>
    <row r="5" spans="1:7">
      <c r="F5" t="s">
        <v>308</v>
      </c>
      <c r="G5" s="316" t="s">
        <v>309</v>
      </c>
    </row>
    <row r="6" spans="1:7" ht="14.25">
      <c r="A6" t="s">
        <v>310</v>
      </c>
      <c r="B6" s="33" t="str">
        <f>VLOOKUP($C$6,$F$4:$G$29,2,FALSE)</f>
        <v>Respondent code</v>
      </c>
      <c r="C6" s="33" t="str">
        <f>Contacts!D8</f>
        <v>Select from list</v>
      </c>
      <c r="F6" s="317" t="s">
        <v>311</v>
      </c>
      <c r="G6" t="s">
        <v>312</v>
      </c>
    </row>
    <row r="7" spans="1:7" ht="14.25">
      <c r="F7" s="317" t="s">
        <v>313</v>
      </c>
      <c r="G7" t="s">
        <v>314</v>
      </c>
    </row>
    <row r="8" spans="1:7">
      <c r="A8" t="s">
        <v>315</v>
      </c>
      <c r="B8" s="34" t="str">
        <f>Contacts!D6</f>
        <v>Select from list</v>
      </c>
      <c r="F8" t="s">
        <v>316</v>
      </c>
      <c r="G8" s="316" t="s">
        <v>317</v>
      </c>
    </row>
    <row r="9" spans="1:7">
      <c r="F9" t="s">
        <v>318</v>
      </c>
      <c r="G9" s="316" t="s">
        <v>319</v>
      </c>
    </row>
    <row r="10" spans="1:7">
      <c r="A10" t="s">
        <v>320</v>
      </c>
      <c r="B10" s="33" t="s">
        <v>321</v>
      </c>
      <c r="C10" s="33" t="s">
        <v>322</v>
      </c>
      <c r="F10" t="s">
        <v>323</v>
      </c>
      <c r="G10" s="316" t="s">
        <v>324</v>
      </c>
    </row>
    <row r="11" spans="1:7">
      <c r="A11" t="s">
        <v>325</v>
      </c>
      <c r="B11" s="33"/>
      <c r="C11" s="33"/>
      <c r="F11" t="s">
        <v>326</v>
      </c>
      <c r="G11" s="316" t="s">
        <v>327</v>
      </c>
    </row>
    <row r="12" spans="1:7">
      <c r="A12" t="s">
        <v>328</v>
      </c>
      <c r="B12" s="33"/>
      <c r="C12" s="33"/>
      <c r="F12" t="s">
        <v>329</v>
      </c>
      <c r="G12" s="316" t="s">
        <v>330</v>
      </c>
    </row>
    <row r="13" spans="1:7">
      <c r="A13" t="s">
        <v>331</v>
      </c>
      <c r="B13" s="33"/>
      <c r="C13" s="33"/>
      <c r="F13" t="s">
        <v>332</v>
      </c>
      <c r="G13" s="316" t="s">
        <v>333</v>
      </c>
    </row>
    <row r="14" spans="1:7">
      <c r="A14" t="s">
        <v>334</v>
      </c>
      <c r="B14" s="33"/>
      <c r="C14" s="33"/>
      <c r="F14" t="s">
        <v>335</v>
      </c>
      <c r="G14" s="316" t="s">
        <v>336</v>
      </c>
    </row>
    <row r="15" spans="1:7">
      <c r="A15" t="s">
        <v>337</v>
      </c>
      <c r="B15" s="33"/>
      <c r="C15" s="33"/>
      <c r="F15" t="s">
        <v>338</v>
      </c>
      <c r="G15" s="316" t="s">
        <v>339</v>
      </c>
    </row>
    <row r="16" spans="1:7">
      <c r="A16" t="s">
        <v>340</v>
      </c>
      <c r="B16" s="33"/>
      <c r="C16" s="33"/>
      <c r="F16" t="s">
        <v>341</v>
      </c>
      <c r="G16" s="316" t="s">
        <v>342</v>
      </c>
    </row>
    <row r="17" spans="1:7">
      <c r="A17" t="s">
        <v>343</v>
      </c>
      <c r="B17" s="33"/>
      <c r="C17" s="33"/>
      <c r="F17" t="s">
        <v>344</v>
      </c>
      <c r="G17" s="316" t="s">
        <v>345</v>
      </c>
    </row>
    <row r="18" spans="1:7">
      <c r="A18" t="s">
        <v>346</v>
      </c>
      <c r="B18" s="33"/>
      <c r="C18" s="33"/>
      <c r="F18" t="s">
        <v>347</v>
      </c>
      <c r="G18" s="316" t="s">
        <v>348</v>
      </c>
    </row>
    <row r="19" spans="1:7">
      <c r="A19" t="s">
        <v>349</v>
      </c>
      <c r="B19" s="33"/>
      <c r="C19" s="33"/>
      <c r="F19" t="s">
        <v>350</v>
      </c>
      <c r="G19" s="316" t="s">
        <v>351</v>
      </c>
    </row>
    <row r="20" spans="1:7">
      <c r="F20" t="s">
        <v>352</v>
      </c>
      <c r="G20" s="316" t="s">
        <v>353</v>
      </c>
    </row>
    <row r="21" spans="1:7">
      <c r="F21" t="s">
        <v>354</v>
      </c>
      <c r="G21" s="316" t="s">
        <v>355</v>
      </c>
    </row>
    <row r="22" spans="1:7">
      <c r="F22" t="s">
        <v>356</v>
      </c>
      <c r="G22" s="316" t="s">
        <v>357</v>
      </c>
    </row>
    <row r="23" spans="1:7">
      <c r="F23" t="s">
        <v>358</v>
      </c>
      <c r="G23" s="316" t="s">
        <v>359</v>
      </c>
    </row>
    <row r="24" spans="1:7">
      <c r="F24" t="s">
        <v>360</v>
      </c>
      <c r="G24" s="316" t="s">
        <v>361</v>
      </c>
    </row>
    <row r="25" spans="1:7">
      <c r="F25" t="s">
        <v>362</v>
      </c>
      <c r="G25" s="316" t="s">
        <v>363</v>
      </c>
    </row>
    <row r="26" spans="1:7">
      <c r="F26" t="s">
        <v>364</v>
      </c>
      <c r="G26" s="316" t="s">
        <v>365</v>
      </c>
    </row>
    <row r="27" spans="1:7">
      <c r="F27" t="s">
        <v>366</v>
      </c>
      <c r="G27" s="316" t="s">
        <v>367</v>
      </c>
    </row>
    <row r="28" spans="1:7">
      <c r="F28" t="s">
        <v>368</v>
      </c>
      <c r="G28" s="316" t="s">
        <v>369</v>
      </c>
    </row>
    <row r="29" spans="1:7">
      <c r="F29" t="s">
        <v>370</v>
      </c>
      <c r="G29" s="316" t="s">
        <v>371</v>
      </c>
    </row>
  </sheetData>
  <pageMargins left="0.7" right="0.7" top="0.75" bottom="0.75" header="0.3" footer="0.3"/>
  <pageSetup paperSize="9" orientation="portrait" r:id="rId1"/>
  <headerFooter>
    <oddHeader>&amp;C&amp;"Calibri"&amp;10&amp;K000000 IN CONFIDENCE&amp;1#_x000D_</oddHeader>
    <oddFooter>&amp;C_x000D_&amp;1#&amp;"Calibri"&amp;10&amp;K000000 IN CONFIDENCE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9584E7-0802-4310-A3F1-A2B7F614CB59}">
  <sheetPr>
    <tabColor rgb="FFFFFF00"/>
  </sheetPr>
  <dimension ref="A1:A62"/>
  <sheetViews>
    <sheetView workbookViewId="0">
      <selection activeCell="A2" sqref="A2:A85"/>
    </sheetView>
  </sheetViews>
  <sheetFormatPr defaultColWidth="8.85546875" defaultRowHeight="12.75"/>
  <cols>
    <col min="1" max="1" width="14.140625" style="66" customWidth="1"/>
    <col min="2" max="16384" width="8.85546875" style="66"/>
  </cols>
  <sheetData>
    <row r="1" spans="1:1" ht="16.5">
      <c r="A1" s="65" t="s">
        <v>4</v>
      </c>
    </row>
    <row r="2" spans="1:1" ht="16.5">
      <c r="A2" s="65">
        <v>45688</v>
      </c>
    </row>
    <row r="3" spans="1:1" ht="16.5">
      <c r="A3" s="65">
        <v>45716</v>
      </c>
    </row>
    <row r="4" spans="1:1" ht="16.5">
      <c r="A4" s="65">
        <v>45747</v>
      </c>
    </row>
    <row r="5" spans="1:1" ht="16.5">
      <c r="A5" s="65">
        <v>45777</v>
      </c>
    </row>
    <row r="6" spans="1:1" ht="16.5">
      <c r="A6" s="65">
        <v>45808</v>
      </c>
    </row>
    <row r="7" spans="1:1" ht="16.5">
      <c r="A7" s="65">
        <v>45838</v>
      </c>
    </row>
    <row r="8" spans="1:1" ht="16.5">
      <c r="A8" s="65">
        <v>45869</v>
      </c>
    </row>
    <row r="9" spans="1:1" ht="16.5">
      <c r="A9" s="65">
        <v>45900</v>
      </c>
    </row>
    <row r="10" spans="1:1" ht="16.5">
      <c r="A10" s="65">
        <v>45930</v>
      </c>
    </row>
    <row r="11" spans="1:1" ht="16.5">
      <c r="A11" s="65">
        <v>45961</v>
      </c>
    </row>
    <row r="12" spans="1:1" ht="16.5">
      <c r="A12" s="65">
        <v>45991</v>
      </c>
    </row>
    <row r="13" spans="1:1" ht="16.5">
      <c r="A13" s="65">
        <v>46022</v>
      </c>
    </row>
    <row r="14" spans="1:1" ht="16.5">
      <c r="A14" s="65">
        <v>46053</v>
      </c>
    </row>
    <row r="15" spans="1:1" ht="16.5">
      <c r="A15" s="65">
        <v>46081</v>
      </c>
    </row>
    <row r="16" spans="1:1" ht="16.5">
      <c r="A16" s="65">
        <v>46112</v>
      </c>
    </row>
    <row r="17" spans="1:1" ht="16.5">
      <c r="A17" s="65">
        <v>46142</v>
      </c>
    </row>
    <row r="18" spans="1:1" ht="16.5">
      <c r="A18" s="65">
        <v>46173</v>
      </c>
    </row>
    <row r="19" spans="1:1" ht="16.5">
      <c r="A19" s="65">
        <v>46203</v>
      </c>
    </row>
    <row r="20" spans="1:1" ht="16.5">
      <c r="A20" s="65">
        <v>46234</v>
      </c>
    </row>
    <row r="21" spans="1:1" ht="16.5">
      <c r="A21" s="65">
        <v>46265</v>
      </c>
    </row>
    <row r="22" spans="1:1" ht="16.5">
      <c r="A22" s="65">
        <v>46295</v>
      </c>
    </row>
    <row r="23" spans="1:1" ht="16.5">
      <c r="A23" s="65">
        <v>46326</v>
      </c>
    </row>
    <row r="24" spans="1:1" ht="16.5">
      <c r="A24" s="65">
        <v>46356</v>
      </c>
    </row>
    <row r="25" spans="1:1" ht="16.5">
      <c r="A25" s="65">
        <v>46387</v>
      </c>
    </row>
    <row r="26" spans="1:1" ht="16.5">
      <c r="A26" s="65">
        <v>46418</v>
      </c>
    </row>
    <row r="27" spans="1:1" ht="16.5">
      <c r="A27" s="65">
        <v>46446</v>
      </c>
    </row>
    <row r="28" spans="1:1" ht="16.5">
      <c r="A28" s="65">
        <v>46477</v>
      </c>
    </row>
    <row r="29" spans="1:1" ht="16.5">
      <c r="A29" s="65">
        <v>46507</v>
      </c>
    </row>
    <row r="30" spans="1:1" ht="16.5">
      <c r="A30" s="65">
        <v>46538</v>
      </c>
    </row>
    <row r="31" spans="1:1" ht="16.5">
      <c r="A31" s="65">
        <v>46568</v>
      </c>
    </row>
    <row r="32" spans="1:1" ht="16.5">
      <c r="A32" s="65">
        <v>46599</v>
      </c>
    </row>
    <row r="33" spans="1:1" ht="16.5">
      <c r="A33" s="65">
        <v>46630</v>
      </c>
    </row>
    <row r="34" spans="1:1" ht="16.5">
      <c r="A34" s="65">
        <v>46660</v>
      </c>
    </row>
    <row r="35" spans="1:1" ht="16.5">
      <c r="A35" s="65">
        <v>46691</v>
      </c>
    </row>
    <row r="36" spans="1:1" ht="16.5">
      <c r="A36" s="65">
        <v>46721</v>
      </c>
    </row>
    <row r="37" spans="1:1" ht="16.5">
      <c r="A37" s="65">
        <v>46752</v>
      </c>
    </row>
    <row r="38" spans="1:1" ht="16.5">
      <c r="A38" s="65">
        <v>46783</v>
      </c>
    </row>
    <row r="39" spans="1:1" ht="16.5">
      <c r="A39" s="65">
        <v>46812</v>
      </c>
    </row>
    <row r="40" spans="1:1" ht="16.5">
      <c r="A40" s="65">
        <v>46843</v>
      </c>
    </row>
    <row r="41" spans="1:1" ht="16.5">
      <c r="A41" s="65">
        <v>46873</v>
      </c>
    </row>
    <row r="42" spans="1:1" ht="16.5">
      <c r="A42" s="65">
        <v>46904</v>
      </c>
    </row>
    <row r="43" spans="1:1" ht="16.5">
      <c r="A43" s="65">
        <v>46934</v>
      </c>
    </row>
    <row r="44" spans="1:1" ht="16.5">
      <c r="A44" s="65">
        <v>46965</v>
      </c>
    </row>
    <row r="45" spans="1:1" ht="16.5">
      <c r="A45" s="65">
        <v>46996</v>
      </c>
    </row>
    <row r="46" spans="1:1" ht="16.5">
      <c r="A46" s="65">
        <v>47026</v>
      </c>
    </row>
    <row r="47" spans="1:1" ht="16.5">
      <c r="A47" s="65">
        <v>47057</v>
      </c>
    </row>
    <row r="48" spans="1:1" ht="16.5">
      <c r="A48" s="65">
        <v>47087</v>
      </c>
    </row>
    <row r="49" spans="1:1" ht="16.5">
      <c r="A49" s="65">
        <v>47118</v>
      </c>
    </row>
    <row r="50" spans="1:1" ht="16.5">
      <c r="A50" s="65">
        <v>47149</v>
      </c>
    </row>
    <row r="51" spans="1:1" ht="16.5">
      <c r="A51" s="65">
        <v>47177</v>
      </c>
    </row>
    <row r="52" spans="1:1" ht="16.5">
      <c r="A52" s="65">
        <v>47208</v>
      </c>
    </row>
    <row r="53" spans="1:1" ht="16.5">
      <c r="A53" s="65">
        <v>47238</v>
      </c>
    </row>
    <row r="54" spans="1:1" ht="16.5">
      <c r="A54" s="65">
        <v>47269</v>
      </c>
    </row>
    <row r="55" spans="1:1" ht="16.5">
      <c r="A55" s="65">
        <v>47299</v>
      </c>
    </row>
    <row r="56" spans="1:1" ht="16.5">
      <c r="A56" s="65">
        <v>47330</v>
      </c>
    </row>
    <row r="57" spans="1:1" ht="16.5">
      <c r="A57" s="65">
        <v>47361</v>
      </c>
    </row>
    <row r="58" spans="1:1" ht="16.5">
      <c r="A58" s="65">
        <v>47391</v>
      </c>
    </row>
    <row r="59" spans="1:1" ht="16.5">
      <c r="A59" s="65">
        <v>47422</v>
      </c>
    </row>
    <row r="60" spans="1:1" ht="16.5">
      <c r="A60" s="65">
        <v>47452</v>
      </c>
    </row>
    <row r="61" spans="1:1" ht="16.5">
      <c r="A61" s="65">
        <v>47483</v>
      </c>
    </row>
    <row r="62" spans="1:1" ht="16.5">
      <c r="A62" s="65">
        <v>47514</v>
      </c>
    </row>
  </sheetData>
  <pageMargins left="0.7" right="0.7" top="0.75" bottom="0.75" header="0.3" footer="0.3"/>
  <pageSetup paperSize="9" orientation="portrait" r:id="rId1"/>
  <headerFooter>
    <oddHeader>&amp;C&amp;"Calibri"&amp;10&amp;K000000 IN CONFIDENCE&amp;1#_x000D_</oddHeader>
    <oddFooter>&amp;C_x000D_&amp;1#&amp;"Calibri"&amp;10&amp;K000000 IN CONFIDENCE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FFFF00"/>
  </sheetPr>
  <dimension ref="A1:C12"/>
  <sheetViews>
    <sheetView workbookViewId="0">
      <selection activeCell="F15" sqref="F15"/>
    </sheetView>
  </sheetViews>
  <sheetFormatPr defaultRowHeight="12.75"/>
  <cols>
    <col min="1" max="1" width="8.85546875" bestFit="1" customWidth="1"/>
    <col min="2" max="2" width="10.140625" bestFit="1" customWidth="1"/>
    <col min="3" max="3" width="14.85546875" bestFit="1" customWidth="1"/>
  </cols>
  <sheetData>
    <row r="1" spans="1:3">
      <c r="A1" s="3" t="s">
        <v>372</v>
      </c>
      <c r="B1" s="3" t="s">
        <v>373</v>
      </c>
      <c r="C1" s="3" t="s">
        <v>374</v>
      </c>
    </row>
    <row r="2" spans="1:3">
      <c r="A2" s="19" t="s">
        <v>375</v>
      </c>
      <c r="B2" s="67">
        <v>46037</v>
      </c>
      <c r="C2" s="2" t="s">
        <v>376</v>
      </c>
    </row>
    <row r="3" spans="1:3">
      <c r="A3" s="19"/>
      <c r="B3" s="67"/>
      <c r="C3" s="2"/>
    </row>
    <row r="4" spans="1:3">
      <c r="A4" s="19"/>
      <c r="B4" s="67"/>
      <c r="C4" s="2"/>
    </row>
    <row r="5" spans="1:3">
      <c r="A5" s="19"/>
      <c r="B5" s="67"/>
      <c r="C5" s="2"/>
    </row>
    <row r="6" spans="1:3">
      <c r="A6" s="19"/>
      <c r="B6" s="67"/>
      <c r="C6" s="2"/>
    </row>
    <row r="7" spans="1:3">
      <c r="A7" s="19"/>
      <c r="B7" s="67"/>
      <c r="C7" s="2"/>
    </row>
    <row r="8" spans="1:3">
      <c r="A8" s="19"/>
      <c r="B8" s="67"/>
      <c r="C8" s="2"/>
    </row>
    <row r="9" spans="1:3">
      <c r="A9" s="19"/>
      <c r="B9" s="67"/>
      <c r="C9" s="2"/>
    </row>
    <row r="10" spans="1:3">
      <c r="A10" s="19"/>
      <c r="B10" s="67"/>
      <c r="C10" s="2"/>
    </row>
    <row r="11" spans="1:3">
      <c r="A11" s="68"/>
      <c r="B11" s="67"/>
      <c r="C11" s="2"/>
    </row>
    <row r="12" spans="1:3">
      <c r="A12" s="68"/>
      <c r="B12" s="67"/>
      <c r="C12" s="2"/>
    </row>
  </sheetData>
  <pageMargins left="0.7" right="0.7" top="0.75" bottom="0.75" header="0.3" footer="0.3"/>
  <pageSetup paperSize="9" orientation="portrait" r:id="rId1"/>
  <headerFooter>
    <oddHeader>&amp;C&amp;"Calibri"&amp;10&amp;K000000 IN CONFIDENCE&amp;1#_x000D_</oddHeader>
    <oddFooter>&amp;LLiquidity-template-v1.5
Ref #21840368 1.1&amp;C_x000D_&amp;1#&amp;"Calibri"&amp;10&amp;K000000 IN CONFIDENCE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B1B"/>
    <pageSetUpPr fitToPage="1"/>
  </sheetPr>
  <dimension ref="A1:I35"/>
  <sheetViews>
    <sheetView showGridLines="0" view="pageBreakPreview" zoomScale="70" zoomScaleNormal="40" zoomScaleSheetLayoutView="70" workbookViewId="0">
      <selection activeCell="C17" sqref="C17"/>
    </sheetView>
  </sheetViews>
  <sheetFormatPr defaultRowHeight="12.75"/>
  <cols>
    <col min="1" max="1" width="2.85546875" customWidth="1"/>
    <col min="2" max="2" width="32.85546875" customWidth="1"/>
    <col min="3" max="3" width="52.85546875" bestFit="1" customWidth="1"/>
    <col min="4" max="4" width="10.42578125" customWidth="1"/>
    <col min="6" max="6" width="24.42578125" customWidth="1"/>
    <col min="7" max="7" width="29" customWidth="1"/>
    <col min="8" max="8" width="27.140625" bestFit="1" customWidth="1"/>
    <col min="9" max="9" width="4.85546875" customWidth="1"/>
  </cols>
  <sheetData>
    <row r="1" spans="1:9" ht="14.25">
      <c r="A1" s="39"/>
      <c r="B1" s="71"/>
      <c r="C1" s="39"/>
      <c r="D1" s="39"/>
      <c r="E1" s="39"/>
      <c r="F1" s="39"/>
      <c r="G1" s="39"/>
      <c r="H1" s="39"/>
      <c r="I1" s="39"/>
    </row>
    <row r="2" spans="1:9" ht="40.5">
      <c r="A2" s="39"/>
      <c r="B2" s="375" t="s">
        <v>23</v>
      </c>
      <c r="C2" s="375"/>
      <c r="D2" s="375"/>
      <c r="E2" s="375"/>
      <c r="F2" s="375"/>
      <c r="G2" s="375"/>
      <c r="H2" s="375"/>
      <c r="I2" s="375"/>
    </row>
    <row r="3" spans="1:9" ht="35.450000000000003" customHeight="1">
      <c r="A3" s="39"/>
      <c r="B3" s="71"/>
      <c r="C3" s="39"/>
      <c r="D3" s="39"/>
      <c r="E3" s="39"/>
      <c r="F3" s="39"/>
      <c r="G3" s="39"/>
      <c r="H3" s="39"/>
      <c r="I3" s="39"/>
    </row>
    <row r="4" spans="1:9" ht="20.25">
      <c r="A4" s="39"/>
      <c r="B4" s="191" t="s">
        <v>24</v>
      </c>
      <c r="C4" s="191" t="s">
        <v>25</v>
      </c>
      <c r="D4" s="192" t="s">
        <v>26</v>
      </c>
      <c r="E4" s="39"/>
      <c r="F4" s="43"/>
      <c r="G4" s="43"/>
      <c r="H4" s="43"/>
      <c r="I4" s="39"/>
    </row>
    <row r="5" spans="1:9" ht="6.6" customHeight="1">
      <c r="A5" s="39"/>
      <c r="B5" s="39"/>
      <c r="C5" s="39"/>
      <c r="D5" s="39"/>
      <c r="E5" s="39"/>
      <c r="F5" s="39"/>
      <c r="G5" s="39"/>
      <c r="H5" s="39"/>
      <c r="I5" s="39"/>
    </row>
    <row r="6" spans="1:9" ht="17.25">
      <c r="A6" s="39"/>
      <c r="B6" s="193" t="s">
        <v>27</v>
      </c>
      <c r="C6" s="194" t="s">
        <v>28</v>
      </c>
      <c r="D6" s="81" t="e">
        <f>Summary!#REF!</f>
        <v>#REF!</v>
      </c>
      <c r="E6" s="39"/>
      <c r="F6" s="193" t="s">
        <v>27</v>
      </c>
      <c r="G6" s="194" t="s">
        <v>29</v>
      </c>
      <c r="H6" s="81">
        <f>Summary!D9</f>
        <v>0</v>
      </c>
      <c r="I6" s="39"/>
    </row>
    <row r="7" spans="1:9" ht="14.25">
      <c r="A7" s="39"/>
      <c r="B7" s="72"/>
      <c r="C7" s="39"/>
      <c r="D7" s="73"/>
      <c r="E7" s="39"/>
      <c r="F7" s="72" t="s">
        <v>30</v>
      </c>
      <c r="G7" s="39" t="s">
        <v>31</v>
      </c>
      <c r="H7" s="81" t="e">
        <f>'Funding - Face Value'!D6</f>
        <v>#REF!</v>
      </c>
      <c r="I7" s="39"/>
    </row>
    <row r="8" spans="1:9" ht="14.25">
      <c r="A8" s="39"/>
      <c r="B8" s="72"/>
      <c r="C8" s="39" t="s">
        <v>32</v>
      </c>
      <c r="D8" s="81">
        <f>'Liquid Assets'!F30</f>
        <v>0</v>
      </c>
      <c r="E8" s="39"/>
      <c r="F8" s="74"/>
      <c r="G8" s="379" t="e">
        <f>IF(ROUND(H6,1)=ROUND(H7,1),"OK","These fields must match")</f>
        <v>#REF!</v>
      </c>
      <c r="H8" s="380"/>
      <c r="I8" s="39"/>
    </row>
    <row r="9" spans="1:9" ht="14.25">
      <c r="A9" s="39"/>
      <c r="B9" s="72"/>
      <c r="C9" s="39" t="s">
        <v>33</v>
      </c>
      <c r="D9" s="81" t="e">
        <f>SUM(Cashflows!#REF!)</f>
        <v>#REF!</v>
      </c>
      <c r="E9" s="39"/>
      <c r="F9" s="39"/>
      <c r="G9" s="39"/>
      <c r="H9" s="39"/>
      <c r="I9" s="39"/>
    </row>
    <row r="10" spans="1:9" ht="14.25">
      <c r="A10" s="39"/>
      <c r="B10" s="72"/>
      <c r="C10" s="39" t="s">
        <v>34</v>
      </c>
      <c r="D10" s="81" t="e">
        <f>Cashflows!#REF!-SUM(Cashflows!#REF!)</f>
        <v>#REF!</v>
      </c>
      <c r="E10" s="39"/>
      <c r="F10" s="39"/>
      <c r="G10" s="39"/>
      <c r="H10" s="39"/>
      <c r="I10" s="39"/>
    </row>
    <row r="11" spans="1:9" ht="17.25">
      <c r="A11" s="39"/>
      <c r="B11" s="72"/>
      <c r="C11" s="76"/>
      <c r="D11" s="73"/>
      <c r="E11" s="39"/>
      <c r="F11" s="376" t="s">
        <v>35</v>
      </c>
      <c r="G11" s="377"/>
      <c r="H11" s="378"/>
      <c r="I11" s="39"/>
    </row>
    <row r="12" spans="1:9" ht="14.25">
      <c r="A12" s="39"/>
      <c r="B12" s="72"/>
      <c r="C12" s="39" t="s">
        <v>36</v>
      </c>
      <c r="D12" s="81" t="e">
        <f>SUM('Funding - Face Value'!#REF!)</f>
        <v>#REF!</v>
      </c>
      <c r="E12" s="39"/>
      <c r="F12" s="72"/>
      <c r="G12" s="83" t="s">
        <v>30</v>
      </c>
      <c r="H12" s="84" t="s">
        <v>37</v>
      </c>
      <c r="I12" s="39"/>
    </row>
    <row r="13" spans="1:9" ht="14.25">
      <c r="A13" s="39"/>
      <c r="B13" s="72"/>
      <c r="C13" s="39" t="s">
        <v>38</v>
      </c>
      <c r="D13" s="81" t="e">
        <f>'Funding Non-market'!L51</f>
        <v>#REF!</v>
      </c>
      <c r="E13" s="39"/>
      <c r="F13" s="77" t="s">
        <v>39</v>
      </c>
      <c r="G13" s="81" t="e">
        <f>'Funding - Face Value'!#REF!</f>
        <v>#REF!</v>
      </c>
      <c r="H13" s="81">
        <f>'Funding Non-market'!D6</f>
        <v>0</v>
      </c>
      <c r="I13" s="39"/>
    </row>
    <row r="14" spans="1:9" ht="14.25">
      <c r="A14" s="39"/>
      <c r="B14" s="72"/>
      <c r="C14" s="39" t="s">
        <v>40</v>
      </c>
      <c r="D14" s="81" t="e">
        <f>SUM(Cashflows!#REF!)+SUM(Cashflows!F16:F16)</f>
        <v>#REF!</v>
      </c>
      <c r="E14" s="39"/>
      <c r="F14" s="78" t="s">
        <v>41</v>
      </c>
      <c r="G14" s="81" t="e">
        <f>'Funding - Face Value'!D9</f>
        <v>#REF!</v>
      </c>
      <c r="H14" s="81">
        <f>'Funding Non-market'!D8</f>
        <v>0</v>
      </c>
      <c r="I14" s="79" t="e">
        <f>IF(ROUND(G13,1)=ROUND(H13,1),"","!")</f>
        <v>#REF!</v>
      </c>
    </row>
    <row r="15" spans="1:9" ht="14.25">
      <c r="A15" s="39"/>
      <c r="B15" s="72"/>
      <c r="C15" s="39" t="s">
        <v>42</v>
      </c>
      <c r="D15" s="81">
        <f>Cashflows!D23*0.15</f>
        <v>0</v>
      </c>
      <c r="E15" s="39"/>
      <c r="F15" s="78" t="s">
        <v>43</v>
      </c>
      <c r="G15" s="81" t="e">
        <f>'Funding - Face Value'!#REF!</f>
        <v>#REF!</v>
      </c>
      <c r="H15" s="81">
        <f>'Funding Non-market'!D19</f>
        <v>0</v>
      </c>
      <c r="I15" s="79" t="e">
        <f>IF(ROUND(G14,1)=ROUND(H14,1),"","!")</f>
        <v>#REF!</v>
      </c>
    </row>
    <row r="16" spans="1:9" ht="14.25">
      <c r="A16" s="39"/>
      <c r="B16" s="72"/>
      <c r="C16" s="39"/>
      <c r="D16" s="73"/>
      <c r="E16" s="39"/>
      <c r="F16" s="78" t="s">
        <v>44</v>
      </c>
      <c r="G16" s="81" t="e">
        <f>'Funding - Face Value'!#REF!</f>
        <v>#REF!</v>
      </c>
      <c r="H16" s="81">
        <f>'Funding Non-market'!D26</f>
        <v>0</v>
      </c>
      <c r="I16" s="79" t="e">
        <f>IF(ROUND(G15,1)=ROUND(H15,1),"","!")</f>
        <v>#REF!</v>
      </c>
    </row>
    <row r="17" spans="1:9" ht="17.25">
      <c r="A17" s="39"/>
      <c r="B17" s="195" t="s">
        <v>45</v>
      </c>
      <c r="C17" s="75" t="e">
        <f>IF(ROUND(D6,0)=ROUND(D17,0),"OK  ","This field must equal 1-week mismatch")</f>
        <v>#REF!</v>
      </c>
      <c r="D17" s="82" t="e">
        <f>SUM(D8:D10)-SUM(D12:D15)</f>
        <v>#REF!</v>
      </c>
      <c r="E17" s="39"/>
      <c r="F17" s="78" t="s">
        <v>46</v>
      </c>
      <c r="G17" s="81" t="e">
        <f>'Funding - Face Value'!#REF!</f>
        <v>#REF!</v>
      </c>
      <c r="H17" s="81">
        <f>'Funding Non-market'!D33</f>
        <v>0</v>
      </c>
      <c r="I17" s="79" t="e">
        <f>IF(ROUND(G16,1)=ROUND(H16,1),"","!")</f>
        <v>#REF!</v>
      </c>
    </row>
    <row r="18" spans="1:9" ht="14.25">
      <c r="A18" s="39"/>
      <c r="B18" s="39"/>
      <c r="C18" s="39"/>
      <c r="D18" s="39"/>
      <c r="E18" s="39"/>
      <c r="F18" s="372" t="e">
        <f>IF(AND(ROUND(G13,1)=ROUND(H13,1),ROUND(G14,1)=ROUND(H14,1),ROUND(G15,1)=ROUND(H15,1),ROUND(G16,1)=ROUND(H16,1),ROUND(G17,1)=ROUND(H17,1)),"OK","Non-market funding validation: fail")</f>
        <v>#REF!</v>
      </c>
      <c r="G18" s="373"/>
      <c r="H18" s="374"/>
      <c r="I18" s="79" t="e">
        <f>IF(ROUND(G17,1)=ROUND(H17,1),"","!")</f>
        <v>#REF!</v>
      </c>
    </row>
    <row r="19" spans="1:9" ht="14.25">
      <c r="A19" s="39"/>
      <c r="B19" s="39"/>
      <c r="C19" s="39"/>
      <c r="D19" s="39"/>
      <c r="E19" s="39"/>
      <c r="F19" s="39"/>
      <c r="G19" s="39"/>
      <c r="H19" s="39"/>
      <c r="I19" s="39"/>
    </row>
    <row r="20" spans="1:9" ht="17.25">
      <c r="A20" s="39"/>
      <c r="B20" s="193" t="s">
        <v>27</v>
      </c>
      <c r="C20" s="194" t="s">
        <v>47</v>
      </c>
      <c r="D20" s="81" t="e">
        <f>Summary!#REF!</f>
        <v>#REF!</v>
      </c>
      <c r="E20" s="39"/>
      <c r="F20" s="39"/>
      <c r="G20" s="39"/>
      <c r="H20" s="39"/>
      <c r="I20" s="39"/>
    </row>
    <row r="21" spans="1:9" ht="17.25">
      <c r="A21" s="39"/>
      <c r="B21" s="72"/>
      <c r="C21" s="39"/>
      <c r="D21" s="73"/>
      <c r="E21" s="39"/>
      <c r="F21" s="381" t="s">
        <v>48</v>
      </c>
      <c r="G21" s="382"/>
      <c r="H21" s="383"/>
      <c r="I21" s="39"/>
    </row>
    <row r="22" spans="1:9" ht="14.25">
      <c r="A22" s="39"/>
      <c r="B22" s="72"/>
      <c r="C22" s="39" t="s">
        <v>32</v>
      </c>
      <c r="D22" s="81">
        <f>'Liquid Assets'!F30</f>
        <v>0</v>
      </c>
      <c r="E22" s="39"/>
      <c r="F22" s="85"/>
      <c r="G22" s="83" t="s">
        <v>30</v>
      </c>
      <c r="H22" s="84" t="s">
        <v>49</v>
      </c>
      <c r="I22" s="39"/>
    </row>
    <row r="23" spans="1:9" ht="14.25">
      <c r="A23" s="39"/>
      <c r="B23" s="72"/>
      <c r="C23" s="39" t="s">
        <v>50</v>
      </c>
      <c r="D23" s="81">
        <f>'CLF-Eligible Assets'!D47</f>
        <v>20</v>
      </c>
      <c r="E23" s="39"/>
      <c r="F23" s="78" t="s">
        <v>51</v>
      </c>
      <c r="G23" s="81" t="e">
        <f>'Funding - Face Value'!#REF!</f>
        <v>#REF!</v>
      </c>
      <c r="H23" s="81" t="e">
        <f>'Funding - Face Value'!#REF!+'Funding - Face Value'!#REF!</f>
        <v>#REF!</v>
      </c>
      <c r="I23" s="39"/>
    </row>
    <row r="24" spans="1:9" ht="14.25">
      <c r="A24" s="39"/>
      <c r="B24" s="72"/>
      <c r="C24" s="39" t="s">
        <v>33</v>
      </c>
      <c r="D24" s="81" t="e">
        <f>SUM(Cashflows!#REF!)</f>
        <v>#REF!</v>
      </c>
      <c r="E24" s="39"/>
      <c r="F24" s="78" t="s">
        <v>52</v>
      </c>
      <c r="G24" s="81" t="e">
        <f>'Funding - Face Value'!#REF!</f>
        <v>#REF!</v>
      </c>
      <c r="H24" s="81" t="e">
        <f>'Funding - Face Value'!#REF!+'Funding - Face Value'!#REF!</f>
        <v>#REF!</v>
      </c>
      <c r="I24" s="39"/>
    </row>
    <row r="25" spans="1:9" ht="14.25">
      <c r="A25" s="39"/>
      <c r="B25" s="72"/>
      <c r="C25" s="39" t="s">
        <v>53</v>
      </c>
      <c r="D25" s="81" t="e">
        <f>Cashflows!#REF!-SUM(Cashflows!#REF!)</f>
        <v>#REF!</v>
      </c>
      <c r="E25" s="39"/>
      <c r="F25" s="372" t="e">
        <f>IF(AND(ROUND(G23,1)=ROUND(H23,1),ROUND(G24,1)=ROUND(H24,1)),"OK","Offshore market funding validation: fail")</f>
        <v>#REF!</v>
      </c>
      <c r="G25" s="373"/>
      <c r="H25" s="374"/>
      <c r="I25" s="39"/>
    </row>
    <row r="26" spans="1:9" ht="14.25">
      <c r="A26" s="39"/>
      <c r="B26" s="72"/>
      <c r="C26" s="76"/>
      <c r="D26" s="73"/>
      <c r="E26" s="39"/>
      <c r="F26" s="39"/>
      <c r="G26" s="39"/>
      <c r="H26" s="39"/>
      <c r="I26" s="39"/>
    </row>
    <row r="27" spans="1:9" ht="14.25">
      <c r="A27" s="39"/>
      <c r="B27" s="72"/>
      <c r="C27" s="39" t="s">
        <v>36</v>
      </c>
      <c r="D27" s="81" t="e">
        <f>SUM('Funding - Face Value'!#REF!)</f>
        <v>#REF!</v>
      </c>
      <c r="E27" s="39"/>
      <c r="F27" s="39"/>
      <c r="G27" s="39"/>
      <c r="H27" s="39"/>
      <c r="I27" s="39"/>
    </row>
    <row r="28" spans="1:9" ht="14.25">
      <c r="A28" s="39"/>
      <c r="B28" s="72"/>
      <c r="C28" s="39" t="s">
        <v>38</v>
      </c>
      <c r="D28" s="81" t="e">
        <f>'Funding Non-market'!M51</f>
        <v>#REF!</v>
      </c>
      <c r="E28" s="39"/>
      <c r="F28" s="39"/>
      <c r="G28" s="39"/>
      <c r="H28" s="39"/>
      <c r="I28" s="39"/>
    </row>
    <row r="29" spans="1:9" ht="14.25">
      <c r="A29" s="39"/>
      <c r="B29" s="72"/>
      <c r="C29" s="39" t="s">
        <v>40</v>
      </c>
      <c r="D29" s="81" t="e">
        <f>SUM(Cashflows!#REF!)+SUM(Cashflows!F16:G16)</f>
        <v>#REF!</v>
      </c>
      <c r="E29" s="39"/>
      <c r="F29" s="39"/>
      <c r="G29" s="39"/>
      <c r="H29" s="39"/>
      <c r="I29" s="39"/>
    </row>
    <row r="30" spans="1:9" ht="14.25">
      <c r="A30" s="39"/>
      <c r="B30" s="72"/>
      <c r="C30" s="39" t="s">
        <v>42</v>
      </c>
      <c r="D30" s="81">
        <f>Cashflows!D23*0.15</f>
        <v>0</v>
      </c>
      <c r="E30" s="39"/>
      <c r="F30" s="39"/>
      <c r="G30" s="39"/>
      <c r="H30" s="39"/>
      <c r="I30" s="39"/>
    </row>
    <row r="31" spans="1:9" ht="14.25">
      <c r="A31" s="39"/>
      <c r="B31" s="72"/>
      <c r="C31" s="39"/>
      <c r="D31" s="73"/>
      <c r="E31" s="39"/>
      <c r="F31" s="39"/>
      <c r="G31" s="39"/>
      <c r="H31" s="39"/>
      <c r="I31" s="39"/>
    </row>
    <row r="32" spans="1:9" ht="17.25">
      <c r="A32" s="39"/>
      <c r="B32" s="195" t="s">
        <v>54</v>
      </c>
      <c r="C32" s="75" t="e">
        <f>IF(ROUND(D20,0)=ROUND(D32,0),"OK  ","This field must equal 1-month mismatch")</f>
        <v>#REF!</v>
      </c>
      <c r="D32" s="82" t="e">
        <f>SUM(D22:D25)-SUM(D27:D30)</f>
        <v>#REF!</v>
      </c>
      <c r="E32" s="39"/>
      <c r="F32" s="39"/>
      <c r="G32" s="39"/>
      <c r="H32" s="39"/>
      <c r="I32" s="39"/>
    </row>
    <row r="33" spans="1:9" ht="14.25">
      <c r="A33" s="39"/>
      <c r="B33" s="80"/>
      <c r="C33" s="80"/>
      <c r="D33" s="80"/>
      <c r="E33" s="39"/>
      <c r="F33" s="39"/>
      <c r="G33" s="39"/>
      <c r="H33" s="39"/>
      <c r="I33" s="39"/>
    </row>
    <row r="34" spans="1:9" ht="14.25">
      <c r="A34" s="39"/>
      <c r="B34" s="39"/>
      <c r="C34" s="39"/>
      <c r="D34" s="39"/>
      <c r="E34" s="39"/>
      <c r="F34" s="39"/>
      <c r="G34" s="39"/>
      <c r="H34" s="39"/>
      <c r="I34" s="39"/>
    </row>
    <row r="35" spans="1:9" ht="14.25">
      <c r="A35" s="39"/>
      <c r="B35" s="39"/>
      <c r="C35" s="39"/>
      <c r="D35" s="39"/>
      <c r="E35" s="39"/>
      <c r="F35" s="39"/>
      <c r="G35" s="39"/>
      <c r="H35" s="39"/>
      <c r="I35" s="39"/>
    </row>
  </sheetData>
  <mergeCells count="6">
    <mergeCell ref="F25:H25"/>
    <mergeCell ref="B2:I2"/>
    <mergeCell ref="F11:H11"/>
    <mergeCell ref="F18:H18"/>
    <mergeCell ref="G8:H8"/>
    <mergeCell ref="F21:H21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  <headerFooter>
    <oddHeader>&amp;C&amp;"Calibri"&amp;10&amp;K000000 IN CONFIDENCE&amp;1#_x000D_</oddHeader>
    <oddFooter>&amp;L&amp;F&amp;C_x000D_&amp;1#&amp;"Calibri"&amp;10&amp;K000000 IN CONFIDENCE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>
    <tabColor theme="6"/>
    <pageSetUpPr fitToPage="1"/>
  </sheetPr>
  <dimension ref="A1:N39"/>
  <sheetViews>
    <sheetView showGridLines="0" view="pageBreakPreview" zoomScaleNormal="100" zoomScaleSheetLayoutView="100" workbookViewId="0">
      <selection activeCell="E17" sqref="E17"/>
    </sheetView>
  </sheetViews>
  <sheetFormatPr defaultRowHeight="12.75"/>
  <cols>
    <col min="1" max="1" width="2.85546875" customWidth="1"/>
    <col min="2" max="2" width="69.5703125" customWidth="1"/>
    <col min="3" max="3" width="22.42578125" customWidth="1"/>
    <col min="4" max="4" width="21.5703125" style="4" customWidth="1"/>
    <col min="5" max="5" width="41.140625" style="4" customWidth="1"/>
    <col min="6" max="9" width="13.85546875" style="4" customWidth="1"/>
    <col min="10" max="11" width="10.85546875" style="4" customWidth="1"/>
  </cols>
  <sheetData>
    <row r="1" spans="1:14" ht="40.5">
      <c r="A1" s="39"/>
      <c r="B1" s="52" t="s">
        <v>55</v>
      </c>
      <c r="C1" s="86"/>
      <c r="D1" s="86"/>
      <c r="E1" s="326"/>
      <c r="K1" s="5"/>
      <c r="L1" s="5"/>
    </row>
    <row r="2" spans="1:14" ht="25.5">
      <c r="A2" s="39"/>
      <c r="B2" s="189" t="s">
        <v>0</v>
      </c>
      <c r="C2" s="86"/>
      <c r="D2" s="86"/>
      <c r="E2" s="86"/>
      <c r="K2" s="5"/>
      <c r="L2" s="5"/>
    </row>
    <row r="3" spans="1:14" s="4" customFormat="1" ht="20.25">
      <c r="A3" s="89"/>
      <c r="B3" s="291" t="s">
        <v>56</v>
      </c>
      <c r="C3" s="292"/>
      <c r="D3" s="292"/>
      <c r="E3" s="293"/>
      <c r="L3"/>
    </row>
    <row r="4" spans="1:14" s="4" customFormat="1" ht="19.350000000000001" customHeight="1">
      <c r="A4" s="88"/>
      <c r="B4" s="296"/>
      <c r="C4" s="261" t="s">
        <v>57</v>
      </c>
      <c r="D4" s="281" t="s">
        <v>58</v>
      </c>
      <c r="E4" s="260" t="s">
        <v>59</v>
      </c>
      <c r="N4"/>
    </row>
    <row r="5" spans="1:14" s="4" customFormat="1" ht="12.6" customHeight="1">
      <c r="A5" s="93"/>
      <c r="B5" s="297"/>
      <c r="C5" s="262" t="s">
        <v>60</v>
      </c>
      <c r="D5" s="262" t="s">
        <v>60</v>
      </c>
      <c r="E5" s="299" t="s">
        <v>61</v>
      </c>
      <c r="N5"/>
    </row>
    <row r="6" spans="1:14" s="4" customFormat="1" ht="15.95" hidden="1" customHeight="1">
      <c r="A6" s="93"/>
      <c r="B6" s="297"/>
      <c r="C6" s="333"/>
      <c r="D6" s="333"/>
      <c r="E6" s="334"/>
      <c r="N6"/>
    </row>
    <row r="7" spans="1:14" s="4" customFormat="1" ht="15.95" hidden="1" customHeight="1">
      <c r="A7" s="93"/>
      <c r="B7" s="297"/>
      <c r="C7" s="333"/>
      <c r="D7" s="333"/>
      <c r="E7" s="334"/>
      <c r="N7"/>
    </row>
    <row r="8" spans="1:14" s="4" customFormat="1" ht="15.95" hidden="1" customHeight="1">
      <c r="A8" s="93"/>
      <c r="B8" s="297"/>
      <c r="C8" s="333"/>
      <c r="D8" s="333"/>
      <c r="E8" s="334"/>
      <c r="N8"/>
    </row>
    <row r="9" spans="1:14" s="4" customFormat="1" ht="19.7" customHeight="1">
      <c r="A9" s="43"/>
      <c r="B9" s="327" t="s">
        <v>62</v>
      </c>
      <c r="C9" s="300">
        <f>'Liquid Assets'!F30</f>
        <v>0</v>
      </c>
      <c r="D9" s="300">
        <f>E23-E32</f>
        <v>0</v>
      </c>
      <c r="E9" s="302" t="e">
        <f>C9/D9</f>
        <v>#DIV/0!</v>
      </c>
      <c r="N9"/>
    </row>
    <row r="10" spans="1:14" s="4" customFormat="1" ht="14.25">
      <c r="A10" s="43"/>
      <c r="B10" s="39"/>
      <c r="C10" s="39"/>
      <c r="D10" s="88"/>
      <c r="E10" s="88"/>
      <c r="N10"/>
    </row>
    <row r="11" spans="1:14" s="4" customFormat="1" ht="20.25">
      <c r="A11" s="43"/>
      <c r="B11" s="270" t="s">
        <v>63</v>
      </c>
      <c r="C11" s="270"/>
      <c r="D11" s="270"/>
      <c r="E11" s="270"/>
      <c r="N11"/>
    </row>
    <row r="12" spans="1:14" s="4" customFormat="1" ht="16.5">
      <c r="A12" s="43"/>
      <c r="B12" s="323" t="s">
        <v>64</v>
      </c>
      <c r="C12" s="175"/>
      <c r="D12" s="175"/>
      <c r="E12" s="304">
        <f>SUM(E14:E15)</f>
        <v>0</v>
      </c>
      <c r="L12"/>
    </row>
    <row r="13" spans="1:14" s="4" customFormat="1" ht="16.5">
      <c r="A13" s="43"/>
      <c r="B13" s="323"/>
      <c r="C13" s="105"/>
      <c r="D13" s="301" t="s">
        <v>65</v>
      </c>
      <c r="E13" s="290"/>
      <c r="L13"/>
    </row>
    <row r="14" spans="1:14" s="4" customFormat="1" ht="14.25">
      <c r="A14" s="39"/>
      <c r="B14" s="303" t="s">
        <v>66</v>
      </c>
      <c r="C14" s="286">
        <f>SUM(Cashflows!F12:G12)</f>
        <v>0</v>
      </c>
      <c r="D14" s="168">
        <v>0.03</v>
      </c>
      <c r="E14" s="286">
        <f>C14*D14</f>
        <v>0</v>
      </c>
      <c r="L14"/>
    </row>
    <row r="15" spans="1:14" s="4" customFormat="1" ht="14.25">
      <c r="A15" s="39"/>
      <c r="B15" s="303" t="s">
        <v>67</v>
      </c>
      <c r="C15" s="286">
        <f>SUM(Cashflows!F13:G14)</f>
        <v>0</v>
      </c>
      <c r="D15" s="168">
        <v>0.5</v>
      </c>
      <c r="E15" s="286">
        <f>C15*D15</f>
        <v>0</v>
      </c>
      <c r="L15"/>
    </row>
    <row r="16" spans="1:14" s="4" customFormat="1" ht="16.5">
      <c r="A16" s="264"/>
      <c r="B16" s="266"/>
      <c r="C16" s="168"/>
      <c r="D16" s="168"/>
      <c r="E16" s="287"/>
      <c r="L16"/>
    </row>
    <row r="17" spans="1:12" s="4" customFormat="1" ht="16.5">
      <c r="A17" s="264"/>
      <c r="B17" s="318" t="s">
        <v>68</v>
      </c>
      <c r="C17" s="168"/>
      <c r="D17" s="168"/>
      <c r="E17" s="340">
        <f>SUM(Cashflows!F21:G21)</f>
        <v>0</v>
      </c>
      <c r="L17"/>
    </row>
    <row r="18" spans="1:12" s="4" customFormat="1" ht="16.5">
      <c r="A18" s="264"/>
      <c r="B18" s="266"/>
      <c r="C18" s="168"/>
      <c r="D18" s="168"/>
      <c r="E18" s="287"/>
      <c r="L18"/>
    </row>
    <row r="19" spans="1:12" s="4" customFormat="1" ht="18" customHeight="1">
      <c r="A19" s="264"/>
      <c r="B19" s="283" t="s">
        <v>69</v>
      </c>
      <c r="C19" s="168"/>
      <c r="D19" s="168"/>
      <c r="E19" s="305">
        <f>SUM(Cashflows!F16:G16)</f>
        <v>0</v>
      </c>
      <c r="F19" s="328"/>
      <c r="J19"/>
    </row>
    <row r="20" spans="1:12" s="4" customFormat="1" ht="16.7" customHeight="1">
      <c r="A20" s="264"/>
      <c r="B20" s="266"/>
      <c r="C20" s="168"/>
      <c r="D20" s="168" t="s">
        <v>70</v>
      </c>
      <c r="E20" s="287"/>
      <c r="F20" s="328"/>
      <c r="J20"/>
    </row>
    <row r="21" spans="1:12" s="4" customFormat="1" ht="17.45" customHeight="1">
      <c r="A21" s="264"/>
      <c r="B21" s="318" t="s">
        <v>71</v>
      </c>
      <c r="C21" s="305">
        <f>Cashflows!D23</f>
        <v>0</v>
      </c>
      <c r="D21" s="168">
        <v>0.15</v>
      </c>
      <c r="E21" s="305">
        <f>C21*D21</f>
        <v>0</v>
      </c>
      <c r="F21" s="328"/>
      <c r="J21"/>
    </row>
    <row r="22" spans="1:12" s="4" customFormat="1" ht="18.600000000000001" customHeight="1">
      <c r="A22" s="264"/>
      <c r="B22" s="266"/>
      <c r="C22" s="168"/>
      <c r="D22" s="168"/>
      <c r="E22" s="287"/>
      <c r="F22" s="328"/>
      <c r="J22"/>
    </row>
    <row r="23" spans="1:12" s="4" customFormat="1" ht="20.25">
      <c r="A23" s="264"/>
      <c r="B23" s="308" t="s">
        <v>72</v>
      </c>
      <c r="C23" s="282"/>
      <c r="D23" s="160"/>
      <c r="E23" s="304">
        <f>SUM(E12,E17,E19,E21)</f>
        <v>0</v>
      </c>
      <c r="F23" s="329"/>
      <c r="J23"/>
    </row>
    <row r="24" spans="1:12" s="4" customFormat="1" ht="20.25">
      <c r="A24" s="264"/>
      <c r="B24" s="39"/>
      <c r="C24" s="88"/>
      <c r="D24" s="88"/>
      <c r="E24" s="88"/>
      <c r="F24" s="328"/>
      <c r="J24"/>
    </row>
    <row r="25" spans="1:12" ht="20.25">
      <c r="A25" s="264"/>
      <c r="B25" s="291" t="s">
        <v>73</v>
      </c>
      <c r="C25" s="292"/>
      <c r="D25" s="292"/>
      <c r="E25" s="293"/>
      <c r="I25"/>
      <c r="J25"/>
      <c r="K25"/>
    </row>
    <row r="26" spans="1:12" ht="16.5">
      <c r="A26" s="264"/>
      <c r="B26" s="283" t="s">
        <v>33</v>
      </c>
      <c r="C26" s="284"/>
      <c r="D26" s="168"/>
      <c r="E26" s="305">
        <f>SUM(Cashflows!F26:G26)</f>
        <v>0</v>
      </c>
      <c r="I26"/>
      <c r="J26"/>
      <c r="K26"/>
    </row>
    <row r="27" spans="1:12" ht="16.5">
      <c r="A27" s="264"/>
      <c r="B27" s="266"/>
      <c r="C27" s="284"/>
      <c r="D27" s="284"/>
      <c r="E27" s="285"/>
      <c r="I27"/>
      <c r="J27"/>
      <c r="K27"/>
    </row>
    <row r="28" spans="1:12" ht="16.5">
      <c r="A28" s="264"/>
      <c r="B28" s="283" t="s">
        <v>74</v>
      </c>
      <c r="C28" s="312"/>
      <c r="D28" s="168"/>
      <c r="E28" s="305">
        <f>Cashflows!D34-SUM(Cashflows!F34:G34)</f>
        <v>0</v>
      </c>
      <c r="I28"/>
      <c r="J28"/>
      <c r="K28"/>
    </row>
    <row r="29" spans="1:12" ht="16.5">
      <c r="A29" s="264"/>
      <c r="B29" s="283"/>
      <c r="C29" s="284"/>
      <c r="D29" s="168"/>
      <c r="E29" s="306"/>
      <c r="I29"/>
      <c r="J29"/>
      <c r="K29"/>
    </row>
    <row r="30" spans="1:12" ht="16.5">
      <c r="A30" s="264"/>
      <c r="B30" s="283" t="s">
        <v>75</v>
      </c>
      <c r="C30" s="284"/>
      <c r="D30" s="168"/>
      <c r="E30" s="305">
        <f>SUM(E26,E28)</f>
        <v>0</v>
      </c>
      <c r="I30"/>
      <c r="J30"/>
      <c r="K30"/>
    </row>
    <row r="31" spans="1:12" ht="16.5">
      <c r="A31" s="264"/>
      <c r="B31" s="283"/>
      <c r="C31" s="284"/>
      <c r="D31" s="168" t="s">
        <v>76</v>
      </c>
      <c r="E31" s="306"/>
      <c r="I31"/>
      <c r="J31"/>
      <c r="K31"/>
    </row>
    <row r="32" spans="1:12" ht="16.5">
      <c r="A32" s="264"/>
      <c r="B32" s="308" t="s">
        <v>77</v>
      </c>
      <c r="C32" s="288"/>
      <c r="D32" s="289">
        <v>0.75</v>
      </c>
      <c r="E32" s="305">
        <f>MIN(E30,D32*E23)</f>
        <v>0</v>
      </c>
      <c r="I32"/>
      <c r="J32"/>
      <c r="K32"/>
    </row>
    <row r="33" spans="1:11">
      <c r="A33" s="264"/>
      <c r="B33" s="264"/>
      <c r="C33" s="264"/>
      <c r="D33" s="265"/>
      <c r="E33" s="265"/>
      <c r="I33"/>
      <c r="J33"/>
      <c r="K33"/>
    </row>
    <row r="34" spans="1:11">
      <c r="A34" s="264"/>
      <c r="B34" s="298" t="s">
        <v>78</v>
      </c>
      <c r="C34" s="264"/>
      <c r="D34" s="265"/>
      <c r="E34" s="265"/>
    </row>
    <row r="35" spans="1:11" ht="14.25">
      <c r="A35" s="264"/>
      <c r="B35" s="251" t="s">
        <v>79</v>
      </c>
      <c r="C35" s="307"/>
      <c r="D35" s="265"/>
      <c r="E35" s="265"/>
      <c r="I35"/>
      <c r="J35"/>
      <c r="K35"/>
    </row>
    <row r="36" spans="1:11" ht="14.25">
      <c r="A36" s="264"/>
      <c r="B36" s="251" t="s">
        <v>80</v>
      </c>
      <c r="C36" s="307"/>
      <c r="D36" s="265"/>
      <c r="E36" s="265"/>
      <c r="I36"/>
      <c r="J36"/>
      <c r="K36"/>
    </row>
    <row r="37" spans="1:11" ht="14.25">
      <c r="A37" s="264"/>
      <c r="B37" s="251"/>
      <c r="C37" s="265"/>
      <c r="D37" s="265"/>
      <c r="E37" s="265"/>
      <c r="I37"/>
      <c r="J37"/>
      <c r="K37"/>
    </row>
    <row r="38" spans="1:11">
      <c r="A38" s="264"/>
      <c r="B38" s="295" t="s">
        <v>81</v>
      </c>
      <c r="C38" s="265"/>
      <c r="D38" s="265"/>
      <c r="E38" s="265"/>
      <c r="I38"/>
      <c r="J38"/>
      <c r="K38"/>
    </row>
    <row r="39" spans="1:11">
      <c r="A39" s="264"/>
      <c r="B39" s="295" t="s">
        <v>82</v>
      </c>
      <c r="C39" s="264"/>
      <c r="D39" s="265"/>
      <c r="E39" s="265"/>
      <c r="I39"/>
      <c r="J39"/>
      <c r="K39"/>
    </row>
  </sheetData>
  <pageMargins left="0.74803149606299213" right="0.74803149606299213" top="0.98425196850393704" bottom="0.98425196850393704" header="0.51181102362204722" footer="0.51181102362204722"/>
  <pageSetup paperSize="8" orientation="landscape" r:id="rId1"/>
  <headerFooter alignWithMargins="0">
    <oddHeader>&amp;C&amp;"Calibri"&amp;10&amp;K000000 IN CONFIDENCE&amp;1#_x000D_</oddHeader>
    <oddFooter>&amp;L&amp;F&amp;C_x000D_&amp;1#&amp;"Calibri"&amp;10&amp;K000000 IN CONFIDENCE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>
    <tabColor theme="6"/>
    <pageSetUpPr fitToPage="1"/>
  </sheetPr>
  <dimension ref="A1:N51"/>
  <sheetViews>
    <sheetView showGridLines="0" view="pageBreakPreview" zoomScale="110" zoomScaleNormal="85" zoomScaleSheetLayoutView="110" workbookViewId="0">
      <selection activeCell="H27" sqref="H27"/>
    </sheetView>
  </sheetViews>
  <sheetFormatPr defaultRowHeight="12.75"/>
  <cols>
    <col min="1" max="1" width="2.85546875" customWidth="1"/>
    <col min="2" max="2" width="57.42578125" customWidth="1"/>
    <col min="3" max="3" width="9.5703125" style="4" customWidth="1"/>
    <col min="4" max="4" width="24.5703125" style="4" customWidth="1"/>
    <col min="5" max="5" width="18.42578125" style="4" customWidth="1"/>
    <col min="6" max="6" width="26.140625" style="35" customWidth="1"/>
    <col min="7" max="7" width="2.85546875" style="4" customWidth="1"/>
    <col min="8" max="8" width="17.85546875" style="4" customWidth="1"/>
    <col min="9" max="9" width="3.85546875" style="4" customWidth="1"/>
    <col min="10" max="11" width="13.85546875" style="4" customWidth="1"/>
    <col min="12" max="13" width="10.85546875" style="4" customWidth="1"/>
  </cols>
  <sheetData>
    <row r="1" spans="1:14" ht="40.5">
      <c r="A1" s="324" t="s">
        <v>83</v>
      </c>
      <c r="B1" s="324"/>
      <c r="C1" s="324"/>
      <c r="D1" s="324"/>
      <c r="E1" s="324"/>
      <c r="F1" s="324"/>
      <c r="G1" s="324"/>
      <c r="H1" s="326"/>
      <c r="I1" s="97"/>
      <c r="M1" s="5"/>
      <c r="N1" s="5"/>
    </row>
    <row r="2" spans="1:14" s="4" customFormat="1" ht="20.25">
      <c r="A2" s="189" t="s">
        <v>0</v>
      </c>
      <c r="B2" s="98"/>
      <c r="C2" s="88"/>
      <c r="D2" s="101" t="s">
        <v>84</v>
      </c>
      <c r="E2" s="384" t="s">
        <v>380</v>
      </c>
      <c r="F2" s="386" t="s">
        <v>85</v>
      </c>
      <c r="G2" s="88"/>
      <c r="H2" s="386" t="s">
        <v>86</v>
      </c>
      <c r="I2" s="97"/>
      <c r="N2"/>
    </row>
    <row r="3" spans="1:14" s="4" customFormat="1" ht="24.6" customHeight="1">
      <c r="A3" s="88"/>
      <c r="B3" s="98"/>
      <c r="C3" s="88"/>
      <c r="D3" s="197" t="s">
        <v>87</v>
      </c>
      <c r="E3" s="385"/>
      <c r="F3" s="385"/>
      <c r="G3" s="88"/>
      <c r="H3" s="385"/>
      <c r="I3" s="97"/>
      <c r="N3"/>
    </row>
    <row r="4" spans="1:14" s="4" customFormat="1" ht="14.25">
      <c r="A4" s="88"/>
      <c r="B4" s="88"/>
      <c r="C4" s="88"/>
      <c r="D4" s="95" t="s">
        <v>60</v>
      </c>
      <c r="E4" s="95" t="s">
        <v>60</v>
      </c>
      <c r="F4" s="95" t="s">
        <v>60</v>
      </c>
      <c r="G4" s="88"/>
      <c r="H4" s="95" t="s">
        <v>60</v>
      </c>
      <c r="I4" s="97"/>
      <c r="N4"/>
    </row>
    <row r="5" spans="1:14" s="4" customFormat="1" ht="6.6" customHeight="1">
      <c r="A5" s="88"/>
      <c r="B5" s="88"/>
      <c r="C5" s="88"/>
      <c r="D5" s="88"/>
      <c r="E5" s="88"/>
      <c r="F5" s="97"/>
      <c r="G5" s="97"/>
      <c r="H5" s="97"/>
      <c r="I5" s="97"/>
      <c r="N5"/>
    </row>
    <row r="6" spans="1:14" s="4" customFormat="1" ht="17.25">
      <c r="A6" s="39"/>
      <c r="B6" s="196" t="s">
        <v>88</v>
      </c>
      <c r="C6" s="88"/>
      <c r="D6" s="88"/>
      <c r="E6" s="88"/>
      <c r="F6" s="97"/>
      <c r="G6" s="97"/>
      <c r="H6" s="97"/>
      <c r="I6" s="97"/>
      <c r="N6"/>
    </row>
    <row r="7" spans="1:14" s="4" customFormat="1" ht="15" customHeight="1">
      <c r="A7" s="39"/>
      <c r="B7" s="273" t="s">
        <v>89</v>
      </c>
      <c r="C7" s="88"/>
      <c r="D7" s="232"/>
      <c r="E7" s="232"/>
      <c r="F7" s="246"/>
      <c r="G7" s="97"/>
      <c r="H7" s="97"/>
      <c r="I7" s="97"/>
      <c r="N7"/>
    </row>
    <row r="8" spans="1:14" s="4" customFormat="1" ht="14.1" customHeight="1">
      <c r="A8" s="39"/>
      <c r="B8" s="273" t="s">
        <v>90</v>
      </c>
      <c r="C8" s="88"/>
      <c r="D8" s="232"/>
      <c r="E8" s="232"/>
      <c r="F8" s="246"/>
      <c r="G8" s="97"/>
      <c r="H8" s="97"/>
      <c r="I8" s="97"/>
      <c r="N8"/>
    </row>
    <row r="9" spans="1:14" s="4" customFormat="1" ht="15" customHeight="1">
      <c r="A9" s="39"/>
      <c r="B9" s="273" t="s">
        <v>91</v>
      </c>
      <c r="C9" s="88"/>
      <c r="D9" s="232"/>
      <c r="E9" s="232"/>
      <c r="F9" s="246"/>
      <c r="G9" s="97"/>
      <c r="H9" s="273"/>
      <c r="I9" s="97"/>
      <c r="N9"/>
    </row>
    <row r="10" spans="1:14" s="4" customFormat="1" ht="13.35" customHeight="1">
      <c r="A10" s="39"/>
      <c r="B10" s="104"/>
      <c r="C10" s="88"/>
      <c r="D10" s="212"/>
      <c r="E10" s="212"/>
      <c r="F10" s="97"/>
      <c r="G10" s="97"/>
      <c r="H10" s="97"/>
      <c r="I10" s="97"/>
      <c r="N10"/>
    </row>
    <row r="11" spans="1:14" s="4" customFormat="1" ht="17.25">
      <c r="A11" s="39"/>
      <c r="B11" s="196" t="s">
        <v>92</v>
      </c>
      <c r="C11" s="88"/>
      <c r="D11" s="212"/>
      <c r="E11" s="212"/>
      <c r="F11" s="212"/>
      <c r="G11" s="97"/>
      <c r="H11" s="97"/>
      <c r="I11" s="97"/>
      <c r="N11"/>
    </row>
    <row r="12" spans="1:14" s="4" customFormat="1" ht="14.1" customHeight="1">
      <c r="A12" s="39"/>
      <c r="B12" s="273" t="s">
        <v>93</v>
      </c>
      <c r="C12" s="88"/>
      <c r="D12" s="209"/>
      <c r="E12" s="209"/>
      <c r="F12" s="267">
        <f>MAX(D12-E12,0)</f>
        <v>0</v>
      </c>
      <c r="G12" s="97"/>
      <c r="H12" s="209"/>
      <c r="I12" s="97"/>
      <c r="N12"/>
    </row>
    <row r="13" spans="1:14" s="4" customFormat="1" ht="15" customHeight="1">
      <c r="A13" s="39"/>
      <c r="B13" s="273" t="s">
        <v>94</v>
      </c>
      <c r="C13" s="88"/>
      <c r="D13" s="209"/>
      <c r="E13" s="209"/>
      <c r="F13" s="267">
        <f>MAX(D13-E13,0)</f>
        <v>0</v>
      </c>
      <c r="G13" s="97"/>
      <c r="H13" s="209"/>
      <c r="I13" s="97"/>
      <c r="N13"/>
    </row>
    <row r="14" spans="1:14" s="4" customFormat="1" ht="15" customHeight="1">
      <c r="A14" s="39"/>
      <c r="B14" s="273" t="s">
        <v>95</v>
      </c>
      <c r="C14" s="88"/>
      <c r="D14" s="209"/>
      <c r="E14" s="209"/>
      <c r="F14" s="267">
        <f>MAX(D14-E14,0)</f>
        <v>0</v>
      </c>
      <c r="G14" s="97"/>
      <c r="H14" s="209"/>
      <c r="I14" s="97"/>
      <c r="N14"/>
    </row>
    <row r="15" spans="1:14" s="4" customFormat="1" ht="15" customHeight="1">
      <c r="A15" s="39"/>
      <c r="B15" s="273" t="s">
        <v>96</v>
      </c>
      <c r="C15" s="88"/>
      <c r="D15" s="209"/>
      <c r="E15" s="209"/>
      <c r="F15" s="267">
        <f>MAX(D15-E15,0)</f>
        <v>0</v>
      </c>
      <c r="G15" s="97"/>
      <c r="H15" s="209"/>
      <c r="I15" s="97"/>
      <c r="N15"/>
    </row>
    <row r="16" spans="1:14" s="4" customFormat="1" ht="12.75" customHeight="1">
      <c r="A16" s="39"/>
      <c r="B16" s="104"/>
      <c r="C16" s="88"/>
      <c r="D16" s="212"/>
      <c r="E16" s="212"/>
      <c r="F16" s="212"/>
      <c r="G16" s="97"/>
      <c r="H16" s="97"/>
      <c r="I16" s="97"/>
      <c r="N16"/>
    </row>
    <row r="17" spans="1:14" s="4" customFormat="1" ht="17.25">
      <c r="A17" s="39"/>
      <c r="B17" s="196" t="s">
        <v>97</v>
      </c>
      <c r="C17" s="88"/>
      <c r="D17" s="212"/>
      <c r="E17" s="212"/>
      <c r="F17" s="212"/>
      <c r="G17" s="97"/>
      <c r="H17" s="97"/>
      <c r="I17" s="97"/>
      <c r="N17"/>
    </row>
    <row r="18" spans="1:14" ht="15" customHeight="1">
      <c r="A18" s="39"/>
      <c r="B18" s="273" t="s">
        <v>98</v>
      </c>
      <c r="C18" s="88"/>
      <c r="D18" s="209"/>
      <c r="E18" s="209"/>
      <c r="F18" s="267">
        <f>MAX(D18-E18,0)</f>
        <v>0</v>
      </c>
      <c r="G18" s="97"/>
      <c r="H18" s="209"/>
      <c r="I18" s="97"/>
    </row>
    <row r="19" spans="1:14" ht="11.25" customHeight="1">
      <c r="A19" s="39"/>
      <c r="B19" s="104"/>
      <c r="C19" s="88"/>
      <c r="D19" s="212"/>
      <c r="E19" s="212"/>
      <c r="F19" s="212"/>
      <c r="G19" s="97"/>
      <c r="H19" s="212"/>
      <c r="I19" s="97"/>
    </row>
    <row r="20" spans="1:14" s="4" customFormat="1" ht="17.25">
      <c r="A20" s="39"/>
      <c r="B20" s="196" t="s">
        <v>99</v>
      </c>
      <c r="C20" s="88"/>
      <c r="D20" s="212"/>
      <c r="E20" s="212"/>
      <c r="F20" s="212"/>
      <c r="G20" s="97"/>
      <c r="H20" s="212"/>
      <c r="I20" s="97"/>
      <c r="N20"/>
    </row>
    <row r="21" spans="1:14" s="4" customFormat="1" ht="15" customHeight="1">
      <c r="A21" s="39"/>
      <c r="B21" s="273" t="s">
        <v>100</v>
      </c>
      <c r="C21" s="88"/>
      <c r="D21" s="209"/>
      <c r="E21" s="209"/>
      <c r="F21" s="267">
        <f>MAX(D21-E21,0)</f>
        <v>0</v>
      </c>
      <c r="G21" s="97"/>
      <c r="H21" s="209"/>
      <c r="I21" s="97"/>
      <c r="N21"/>
    </row>
    <row r="22" spans="1:14" s="4" customFormat="1" ht="15" customHeight="1">
      <c r="A22" s="39"/>
      <c r="B22" s="273" t="s">
        <v>101</v>
      </c>
      <c r="C22" s="88"/>
      <c r="D22" s="209"/>
      <c r="E22" s="209"/>
      <c r="F22" s="267">
        <f>MAX(D22-E22,0)</f>
        <v>0</v>
      </c>
      <c r="G22" s="97"/>
      <c r="H22" s="209"/>
      <c r="I22" s="97"/>
      <c r="N22"/>
    </row>
    <row r="23" spans="1:14" s="4" customFormat="1" ht="11.25" customHeight="1">
      <c r="A23" s="39"/>
      <c r="B23" s="273"/>
      <c r="C23" s="88"/>
      <c r="D23" s="212"/>
      <c r="E23" s="212"/>
      <c r="F23" s="212"/>
      <c r="G23" s="97"/>
      <c r="H23" s="212"/>
      <c r="I23" s="97"/>
      <c r="N23"/>
    </row>
    <row r="24" spans="1:14" s="4" customFormat="1" ht="17.25">
      <c r="A24" s="39"/>
      <c r="B24" s="294" t="s">
        <v>102</v>
      </c>
      <c r="C24" s="88"/>
      <c r="D24" s="212"/>
      <c r="E24" s="212"/>
      <c r="F24" s="212"/>
      <c r="G24" s="97"/>
      <c r="H24" s="212"/>
      <c r="I24" s="97"/>
      <c r="N24"/>
    </row>
    <row r="25" spans="1:14" s="4" customFormat="1" ht="15" customHeight="1">
      <c r="A25" s="39"/>
      <c r="B25" s="273" t="s">
        <v>103</v>
      </c>
      <c r="C25" s="88"/>
      <c r="D25" s="209"/>
      <c r="E25" s="209"/>
      <c r="F25" s="267">
        <f>MAX(D25-E25,0)</f>
        <v>0</v>
      </c>
      <c r="G25" s="97"/>
      <c r="H25" s="209"/>
      <c r="I25" s="97"/>
      <c r="N25"/>
    </row>
    <row r="26" spans="1:14" s="4" customFormat="1" ht="15" customHeight="1">
      <c r="A26" s="39"/>
      <c r="B26" s="273"/>
      <c r="C26" s="88"/>
      <c r="D26" s="212"/>
      <c r="E26" s="212"/>
      <c r="F26" s="212"/>
      <c r="G26" s="97"/>
      <c r="H26" s="212"/>
      <c r="I26" s="97"/>
      <c r="N26"/>
    </row>
    <row r="27" spans="1:14" s="4" customFormat="1" ht="15" customHeight="1">
      <c r="A27" s="39"/>
      <c r="B27" s="339" t="s">
        <v>377</v>
      </c>
      <c r="C27" s="88"/>
      <c r="D27" s="209"/>
      <c r="E27" s="209"/>
      <c r="F27" s="267">
        <f>MAX(D27-E27,0)</f>
        <v>0</v>
      </c>
      <c r="G27" s="97"/>
      <c r="H27" s="97"/>
      <c r="I27" s="97"/>
      <c r="N27"/>
    </row>
    <row r="28" spans="1:14" s="4" customFormat="1" ht="15" customHeight="1">
      <c r="A28" s="39"/>
      <c r="B28" s="339" t="s">
        <v>378</v>
      </c>
      <c r="C28" s="88"/>
      <c r="D28" s="88"/>
      <c r="E28" s="99"/>
      <c r="F28" s="99"/>
      <c r="G28" s="97"/>
      <c r="H28" s="97"/>
      <c r="I28" s="97"/>
      <c r="N28"/>
    </row>
    <row r="29" spans="1:14" ht="16.7" customHeight="1">
      <c r="A29" s="39"/>
      <c r="B29" s="104"/>
      <c r="C29" s="88"/>
      <c r="D29" s="88"/>
      <c r="E29" s="99"/>
      <c r="F29" s="99"/>
      <c r="G29" s="97"/>
      <c r="H29" s="97"/>
      <c r="I29" s="97"/>
    </row>
    <row r="30" spans="1:14" ht="15" customHeight="1">
      <c r="A30" s="39"/>
      <c r="B30" s="196" t="s">
        <v>39</v>
      </c>
      <c r="C30" s="88"/>
      <c r="D30" s="210"/>
      <c r="E30" s="210"/>
      <c r="F30" s="321">
        <f>SUM(F7:F9,F12:F15,F18,F21:F22,F25,F27)</f>
        <v>0</v>
      </c>
      <c r="G30" s="97"/>
      <c r="H30" s="97"/>
      <c r="I30" s="97"/>
    </row>
    <row r="31" spans="1:14" ht="11.25" customHeight="1">
      <c r="A31" s="39"/>
      <c r="B31" s="39"/>
      <c r="C31" s="88"/>
      <c r="D31" s="88"/>
      <c r="E31" s="88"/>
      <c r="F31" s="97"/>
      <c r="G31" s="97"/>
      <c r="H31" s="97"/>
      <c r="I31" s="97"/>
    </row>
    <row r="32" spans="1:14" ht="11.25" customHeight="1">
      <c r="A32" s="264"/>
      <c r="B32" s="295" t="s">
        <v>104</v>
      </c>
      <c r="C32" s="335" t="s">
        <v>105</v>
      </c>
      <c r="D32" s="265"/>
      <c r="E32" s="265"/>
      <c r="F32" s="319"/>
      <c r="G32" s="97"/>
      <c r="H32" s="97"/>
      <c r="I32" s="97"/>
    </row>
    <row r="33" spans="1:9" ht="11.25" customHeight="1">
      <c r="A33" s="264"/>
      <c r="B33" s="320" t="s">
        <v>379</v>
      </c>
      <c r="C33" s="265"/>
      <c r="D33" s="265"/>
      <c r="E33" s="265"/>
      <c r="F33" s="319"/>
      <c r="G33" s="97"/>
      <c r="H33" s="97"/>
      <c r="I33" s="97"/>
    </row>
    <row r="34" spans="1:9" ht="11.25" customHeight="1">
      <c r="B34" s="315"/>
    </row>
    <row r="35" spans="1:9" ht="11.25" customHeight="1"/>
    <row r="36" spans="1:9" ht="11.25" hidden="1" customHeight="1">
      <c r="B36" t="s">
        <v>106</v>
      </c>
    </row>
    <row r="37" spans="1:9" ht="11.25" customHeight="1"/>
    <row r="38" spans="1:9" ht="11.25" customHeight="1"/>
    <row r="39" spans="1:9" ht="11.25" customHeight="1"/>
    <row r="40" spans="1:9" ht="11.25" customHeight="1"/>
    <row r="41" spans="1:9" ht="11.25" customHeight="1"/>
    <row r="42" spans="1:9" ht="11.25" customHeight="1"/>
    <row r="43" spans="1:9" ht="11.25" customHeight="1"/>
    <row r="44" spans="1:9" ht="11.25" customHeight="1"/>
    <row r="45" spans="1:9" ht="11.25" customHeight="1"/>
    <row r="46" spans="1:9" ht="11.25" customHeight="1"/>
    <row r="47" spans="1:9" ht="11.25" customHeight="1"/>
    <row r="48" spans="1:9" ht="11.25" customHeight="1"/>
    <row r="49" ht="11.25" customHeight="1"/>
    <row r="50" ht="11.25" customHeight="1"/>
    <row r="51" ht="11.25" customHeight="1"/>
  </sheetData>
  <mergeCells count="3">
    <mergeCell ref="E2:E3"/>
    <mergeCell ref="F2:F3"/>
    <mergeCell ref="H2:H3"/>
  </mergeCells>
  <hyperlinks>
    <hyperlink ref="C32" r:id="rId1" display="https://www.rbnz.govt.nz/financial-markets/domestic-markets/operational-information/repo-eligible-securities-and-haircuts" xr:uid="{79AF41B9-E1E6-4FEA-882C-14B93294A8CA}"/>
  </hyperlinks>
  <pageMargins left="0.74803149606299213" right="0.74803149606299213" top="0.98425196850393704" bottom="0.98425196850393704" header="0.51181102362204722" footer="0.51181102362204722"/>
  <pageSetup paperSize="8" orientation="landscape" r:id="rId2"/>
  <headerFooter alignWithMargins="0">
    <oddHeader>&amp;C&amp;"Calibri"&amp;10&amp;K000000 IN CONFIDENCE&amp;1#_x000D_</oddHeader>
    <oddFooter>&amp;L&amp;F&amp;C_x000D_&amp;1#&amp;"Calibri"&amp;10&amp;K000000 IN CONFIDENCE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>
    <tabColor theme="7" tint="0.79998168889431442"/>
    <pageSetUpPr fitToPage="1"/>
  </sheetPr>
  <dimension ref="A1:O52"/>
  <sheetViews>
    <sheetView showGridLines="0" view="pageBreakPreview" topLeftCell="A12" zoomScaleNormal="100" zoomScaleSheetLayoutView="100" workbookViewId="0">
      <selection activeCell="K27" sqref="K27"/>
    </sheetView>
  </sheetViews>
  <sheetFormatPr defaultRowHeight="12.75"/>
  <cols>
    <col min="1" max="1" width="2.85546875" customWidth="1"/>
    <col min="2" max="2" width="63.85546875" customWidth="1"/>
    <col min="3" max="3" width="2.85546875" style="4" customWidth="1"/>
    <col min="4" max="4" width="21.140625" style="4" customWidth="1"/>
    <col min="5" max="5" width="2.85546875" style="4" customWidth="1"/>
    <col min="6" max="6" width="22.140625" style="4" customWidth="1"/>
    <col min="7" max="7" width="21.140625" style="4" customWidth="1"/>
    <col min="8" max="12" width="13.85546875" style="4" customWidth="1"/>
    <col min="13" max="14" width="10.85546875" style="4" customWidth="1"/>
  </cols>
  <sheetData>
    <row r="1" spans="1:15" ht="40.5">
      <c r="A1" s="100"/>
      <c r="B1" s="387" t="s">
        <v>107</v>
      </c>
      <c r="C1" s="387"/>
      <c r="D1" s="387"/>
      <c r="E1" s="387"/>
      <c r="F1" s="387"/>
      <c r="G1" s="387"/>
      <c r="H1" s="387"/>
      <c r="I1" s="88"/>
      <c r="N1" s="5"/>
      <c r="O1" s="5"/>
    </row>
    <row r="2" spans="1:15" s="4" customFormat="1" ht="20.25">
      <c r="A2" s="88"/>
      <c r="B2" s="105"/>
      <c r="C2" s="88"/>
      <c r="D2" s="386" t="s">
        <v>108</v>
      </c>
      <c r="E2" s="102"/>
      <c r="F2" s="386" t="s">
        <v>109</v>
      </c>
      <c r="G2" s="102"/>
      <c r="H2" s="88"/>
      <c r="I2" s="88"/>
      <c r="O2"/>
    </row>
    <row r="3" spans="1:15" s="4" customFormat="1" ht="31.35" customHeight="1">
      <c r="A3" s="88"/>
      <c r="B3" s="106" t="s">
        <v>110</v>
      </c>
      <c r="C3" s="88"/>
      <c r="D3" s="385"/>
      <c r="E3" s="102"/>
      <c r="F3" s="385"/>
      <c r="G3" s="102"/>
      <c r="H3" s="88"/>
      <c r="I3" s="88"/>
      <c r="O3"/>
    </row>
    <row r="4" spans="1:15" s="4" customFormat="1" ht="16.5">
      <c r="A4" s="88"/>
      <c r="B4" s="105"/>
      <c r="C4" s="88"/>
      <c r="D4" s="95" t="s">
        <v>60</v>
      </c>
      <c r="E4" s="88"/>
      <c r="F4" s="95" t="s">
        <v>60</v>
      </c>
      <c r="G4" s="88"/>
      <c r="H4" s="88"/>
      <c r="I4" s="88"/>
      <c r="O4"/>
    </row>
    <row r="5" spans="1:15" s="4" customFormat="1" ht="5.45" customHeight="1">
      <c r="A5" s="88"/>
      <c r="B5" s="105"/>
      <c r="C5" s="88"/>
      <c r="D5" s="88"/>
      <c r="E5" s="88"/>
      <c r="F5" s="88"/>
      <c r="G5" s="88"/>
      <c r="H5" s="88"/>
      <c r="I5" s="88"/>
      <c r="O5"/>
    </row>
    <row r="6" spans="1:15" s="4" customFormat="1" ht="17.25">
      <c r="A6" s="39"/>
      <c r="B6" s="272" t="s">
        <v>111</v>
      </c>
      <c r="C6" s="271"/>
      <c r="D6" s="271"/>
      <c r="E6" s="271"/>
      <c r="F6" s="271"/>
      <c r="G6" s="88"/>
      <c r="H6" s="88"/>
      <c r="I6" s="88"/>
      <c r="O6"/>
    </row>
    <row r="7" spans="1:15" s="4" customFormat="1" ht="16.350000000000001" customHeight="1">
      <c r="A7" s="39"/>
      <c r="B7" s="278" t="s">
        <v>100</v>
      </c>
      <c r="C7" s="271"/>
      <c r="D7" s="237">
        <v>1</v>
      </c>
      <c r="E7" s="274"/>
      <c r="F7" s="237">
        <v>1</v>
      </c>
      <c r="G7" s="232"/>
      <c r="H7" s="88"/>
      <c r="I7" s="88"/>
      <c r="O7"/>
    </row>
    <row r="8" spans="1:15" s="4" customFormat="1" ht="14.45" customHeight="1">
      <c r="A8" s="39"/>
      <c r="B8" s="278" t="s">
        <v>101</v>
      </c>
      <c r="C8" s="271"/>
      <c r="D8" s="237">
        <v>1</v>
      </c>
      <c r="E8" s="274"/>
      <c r="F8" s="237">
        <v>1</v>
      </c>
      <c r="G8" s="232"/>
      <c r="H8" s="88"/>
      <c r="I8" s="88"/>
      <c r="O8"/>
    </row>
    <row r="9" spans="1:15" s="4" customFormat="1" ht="7.5" customHeight="1">
      <c r="A9" s="39"/>
      <c r="B9" s="275"/>
      <c r="C9" s="271"/>
      <c r="D9" s="276"/>
      <c r="E9" s="276"/>
      <c r="F9" s="276"/>
      <c r="G9" s="212"/>
      <c r="H9" s="88"/>
      <c r="I9" s="88"/>
      <c r="O9"/>
    </row>
    <row r="10" spans="1:15" s="4" customFormat="1" ht="17.25">
      <c r="A10" s="39"/>
      <c r="B10" s="272" t="s">
        <v>112</v>
      </c>
      <c r="C10" s="271"/>
      <c r="D10" s="276"/>
      <c r="E10" s="276"/>
      <c r="F10" s="276"/>
      <c r="G10" s="212"/>
      <c r="H10" s="88"/>
      <c r="I10" s="88"/>
      <c r="O10"/>
    </row>
    <row r="11" spans="1:15" s="4" customFormat="1" ht="14.45" customHeight="1">
      <c r="A11" s="39"/>
      <c r="B11" s="278" t="s">
        <v>100</v>
      </c>
      <c r="C11" s="271"/>
      <c r="D11" s="237">
        <v>1</v>
      </c>
      <c r="E11" s="274"/>
      <c r="F11" s="237">
        <v>1</v>
      </c>
      <c r="G11" s="232"/>
      <c r="H11" s="88"/>
      <c r="I11" s="88"/>
      <c r="O11"/>
    </row>
    <row r="12" spans="1:15" s="4" customFormat="1" ht="15" customHeight="1">
      <c r="A12" s="39"/>
      <c r="B12" s="278" t="s">
        <v>101</v>
      </c>
      <c r="C12" s="271"/>
      <c r="D12" s="237">
        <v>1</v>
      </c>
      <c r="E12" s="274"/>
      <c r="F12" s="237">
        <v>1</v>
      </c>
      <c r="G12" s="232"/>
      <c r="H12" s="88"/>
      <c r="I12" s="88"/>
      <c r="O12"/>
    </row>
    <row r="13" spans="1:15" s="4" customFormat="1" ht="6" customHeight="1">
      <c r="A13" s="39"/>
      <c r="B13" s="275"/>
      <c r="C13" s="271"/>
      <c r="D13" s="276"/>
      <c r="E13" s="276"/>
      <c r="F13" s="276"/>
      <c r="G13" s="212"/>
      <c r="H13" s="88"/>
      <c r="I13" s="88"/>
      <c r="O13"/>
    </row>
    <row r="14" spans="1:15" s="4" customFormat="1" ht="17.25">
      <c r="A14" s="39"/>
      <c r="B14" s="272" t="s">
        <v>113</v>
      </c>
      <c r="C14" s="271"/>
      <c r="D14" s="276"/>
      <c r="E14" s="276"/>
      <c r="F14" s="276"/>
      <c r="G14" s="212"/>
      <c r="H14" s="88"/>
      <c r="I14" s="88"/>
      <c r="O14"/>
    </row>
    <row r="15" spans="1:15" s="4" customFormat="1" ht="19.7" customHeight="1">
      <c r="A15" s="39"/>
      <c r="B15" s="278" t="s">
        <v>114</v>
      </c>
      <c r="C15" s="271"/>
      <c r="D15" s="276"/>
      <c r="E15" s="276"/>
      <c r="F15" s="276"/>
      <c r="G15" s="212"/>
      <c r="H15" s="88"/>
      <c r="I15" s="88"/>
      <c r="O15"/>
    </row>
    <row r="16" spans="1:15" s="4" customFormat="1" ht="15.6" customHeight="1">
      <c r="A16" s="39"/>
      <c r="B16" s="278" t="s">
        <v>115</v>
      </c>
      <c r="C16" s="271"/>
      <c r="D16" s="237">
        <v>1</v>
      </c>
      <c r="E16" s="274"/>
      <c r="F16" s="237">
        <v>1</v>
      </c>
      <c r="G16" s="212"/>
      <c r="H16" s="88"/>
      <c r="I16" s="88"/>
      <c r="O16"/>
    </row>
    <row r="17" spans="1:15" s="4" customFormat="1" ht="15.6" customHeight="1">
      <c r="A17" s="39"/>
      <c r="B17" s="278" t="s">
        <v>116</v>
      </c>
      <c r="C17" s="271"/>
      <c r="D17" s="237">
        <v>1</v>
      </c>
      <c r="E17" s="274"/>
      <c r="F17" s="237">
        <v>1</v>
      </c>
      <c r="G17" s="212"/>
      <c r="H17" s="88"/>
      <c r="I17" s="88"/>
      <c r="O17"/>
    </row>
    <row r="18" spans="1:15" s="4" customFormat="1" ht="8.4499999999999993" customHeight="1">
      <c r="A18" s="39"/>
      <c r="B18" s="275"/>
      <c r="C18" s="271"/>
      <c r="D18" s="276"/>
      <c r="E18" s="276"/>
      <c r="F18" s="276"/>
      <c r="G18" s="212"/>
      <c r="H18" s="88"/>
      <c r="I18" s="88"/>
      <c r="O18"/>
    </row>
    <row r="19" spans="1:15" s="4" customFormat="1" ht="16.7" customHeight="1">
      <c r="A19" s="39"/>
      <c r="B19" s="278" t="s">
        <v>117</v>
      </c>
      <c r="C19" s="271"/>
      <c r="D19" s="276"/>
      <c r="E19" s="276"/>
      <c r="F19" s="276"/>
      <c r="G19" s="212"/>
      <c r="H19" s="88"/>
      <c r="I19" s="88"/>
      <c r="O19"/>
    </row>
    <row r="20" spans="1:15" s="4" customFormat="1" ht="13.7" customHeight="1">
      <c r="A20" s="39"/>
      <c r="B20" s="278" t="s">
        <v>115</v>
      </c>
      <c r="C20" s="271"/>
      <c r="D20" s="237">
        <v>1</v>
      </c>
      <c r="E20" s="274"/>
      <c r="F20" s="237">
        <v>1</v>
      </c>
      <c r="G20" s="212"/>
      <c r="H20" s="88"/>
      <c r="I20" s="88"/>
      <c r="O20"/>
    </row>
    <row r="21" spans="1:15" s="4" customFormat="1" ht="13.7" customHeight="1">
      <c r="A21" s="39"/>
      <c r="B21" s="278" t="s">
        <v>116</v>
      </c>
      <c r="C21" s="271"/>
      <c r="D21" s="237">
        <v>1</v>
      </c>
      <c r="E21" s="274"/>
      <c r="F21" s="237">
        <v>1</v>
      </c>
      <c r="G21" s="212"/>
      <c r="H21" s="88"/>
      <c r="I21" s="88"/>
      <c r="O21"/>
    </row>
    <row r="22" spans="1:15" s="4" customFormat="1" ht="8.4499999999999993" customHeight="1">
      <c r="A22" s="39"/>
      <c r="B22" s="275"/>
      <c r="C22" s="271"/>
      <c r="D22" s="276"/>
      <c r="E22" s="276"/>
      <c r="F22" s="276"/>
      <c r="G22" s="212"/>
      <c r="H22" s="88"/>
      <c r="I22" s="88"/>
      <c r="O22"/>
    </row>
    <row r="23" spans="1:15" s="4" customFormat="1" ht="17.25">
      <c r="A23" s="39"/>
      <c r="B23" s="277" t="s">
        <v>118</v>
      </c>
      <c r="C23" s="271"/>
      <c r="D23" s="271"/>
      <c r="E23" s="271"/>
      <c r="F23" s="271"/>
      <c r="G23" s="88"/>
      <c r="H23" s="88"/>
      <c r="I23" s="88"/>
      <c r="O23"/>
    </row>
    <row r="24" spans="1:15" s="4" customFormat="1" ht="14.1" customHeight="1">
      <c r="A24" s="39"/>
      <c r="B24" s="278" t="s">
        <v>100</v>
      </c>
      <c r="C24" s="271"/>
      <c r="D24" s="237">
        <v>1</v>
      </c>
      <c r="E24" s="274"/>
      <c r="F24" s="237">
        <v>1</v>
      </c>
      <c r="G24" s="232"/>
      <c r="H24" s="88"/>
      <c r="I24" s="88"/>
      <c r="O24"/>
    </row>
    <row r="25" spans="1:15" s="4" customFormat="1" ht="14.1" customHeight="1">
      <c r="A25" s="39"/>
      <c r="B25" s="278" t="s">
        <v>101</v>
      </c>
      <c r="C25" s="271"/>
      <c r="D25" s="237">
        <v>1</v>
      </c>
      <c r="E25" s="274"/>
      <c r="F25" s="237">
        <v>1</v>
      </c>
      <c r="G25" s="232"/>
      <c r="H25" s="88"/>
      <c r="I25" s="88"/>
      <c r="O25"/>
    </row>
    <row r="26" spans="1:15" s="4" customFormat="1" ht="11.25" customHeight="1">
      <c r="A26" s="39"/>
      <c r="B26" s="275"/>
      <c r="C26" s="271"/>
      <c r="D26" s="276"/>
      <c r="E26" s="276"/>
      <c r="F26" s="276"/>
      <c r="G26" s="212"/>
      <c r="H26" s="88"/>
      <c r="I26" s="88"/>
      <c r="O26"/>
    </row>
    <row r="27" spans="1:15" s="4" customFormat="1" ht="34.5">
      <c r="A27" s="39"/>
      <c r="B27" s="279" t="s">
        <v>119</v>
      </c>
      <c r="C27" s="271"/>
      <c r="D27" s="276"/>
      <c r="E27" s="276"/>
      <c r="F27" s="276"/>
      <c r="G27" s="212"/>
      <c r="H27" s="88"/>
      <c r="I27" s="88"/>
      <c r="O27"/>
    </row>
    <row r="28" spans="1:15" s="4" customFormat="1" ht="14.1" customHeight="1">
      <c r="A28" s="39"/>
      <c r="B28" s="278" t="s">
        <v>100</v>
      </c>
      <c r="C28" s="271"/>
      <c r="D28" s="237">
        <v>1</v>
      </c>
      <c r="E28" s="274"/>
      <c r="F28" s="237">
        <v>1</v>
      </c>
      <c r="G28" s="232"/>
      <c r="H28" s="88"/>
      <c r="I28" s="88"/>
      <c r="O28"/>
    </row>
    <row r="29" spans="1:15" s="4" customFormat="1" ht="14.1" customHeight="1">
      <c r="A29" s="39"/>
      <c r="B29" s="278" t="s">
        <v>101</v>
      </c>
      <c r="C29" s="271"/>
      <c r="D29" s="237">
        <v>1</v>
      </c>
      <c r="E29" s="274"/>
      <c r="F29" s="237">
        <v>1</v>
      </c>
      <c r="G29" s="232"/>
      <c r="H29" s="88"/>
      <c r="I29" s="88"/>
      <c r="O29"/>
    </row>
    <row r="30" spans="1:15" s="4" customFormat="1" ht="7.7" customHeight="1">
      <c r="A30" s="39"/>
      <c r="B30" s="280"/>
      <c r="C30" s="271"/>
      <c r="D30" s="276"/>
      <c r="E30" s="276"/>
      <c r="F30" s="276"/>
      <c r="G30" s="212"/>
      <c r="H30" s="88"/>
      <c r="I30" s="88"/>
      <c r="O30"/>
    </row>
    <row r="31" spans="1:15" ht="17.25">
      <c r="A31" s="39"/>
      <c r="B31" s="277" t="s">
        <v>120</v>
      </c>
      <c r="C31" s="271"/>
      <c r="D31" s="276"/>
      <c r="E31" s="276"/>
      <c r="F31" s="276"/>
      <c r="G31" s="212"/>
      <c r="H31" s="88"/>
      <c r="I31" s="88"/>
    </row>
    <row r="32" spans="1:15" ht="14.1" customHeight="1">
      <c r="A32" s="39"/>
      <c r="B32" s="278" t="s">
        <v>100</v>
      </c>
      <c r="C32" s="271"/>
      <c r="D32" s="237">
        <v>1</v>
      </c>
      <c r="E32" s="274"/>
      <c r="F32" s="237">
        <v>1</v>
      </c>
      <c r="G32" s="232"/>
      <c r="H32" s="88"/>
      <c r="I32" s="88"/>
    </row>
    <row r="33" spans="1:9" ht="14.1" customHeight="1">
      <c r="A33" s="39"/>
      <c r="B33" s="278" t="s">
        <v>101</v>
      </c>
      <c r="C33" s="271"/>
      <c r="D33" s="237">
        <v>1</v>
      </c>
      <c r="E33" s="274"/>
      <c r="F33" s="237">
        <v>1</v>
      </c>
      <c r="G33" s="232"/>
      <c r="H33" s="88"/>
      <c r="I33" s="88"/>
    </row>
    <row r="34" spans="1:9" ht="8.1" customHeight="1">
      <c r="A34" s="39"/>
      <c r="B34" s="280"/>
      <c r="C34" s="271"/>
      <c r="D34" s="276"/>
      <c r="E34" s="276"/>
      <c r="F34" s="276"/>
      <c r="G34" s="212"/>
      <c r="H34" s="88"/>
      <c r="I34" s="88"/>
    </row>
    <row r="35" spans="1:9" ht="17.25">
      <c r="A35" s="39"/>
      <c r="B35" s="277" t="s">
        <v>121</v>
      </c>
      <c r="C35" s="271"/>
      <c r="D35" s="276"/>
      <c r="E35" s="276"/>
      <c r="F35" s="276"/>
      <c r="G35" s="212"/>
      <c r="H35" s="88"/>
      <c r="I35" s="88"/>
    </row>
    <row r="36" spans="1:9" ht="17.45" customHeight="1">
      <c r="A36" s="39"/>
      <c r="B36" s="278" t="s">
        <v>100</v>
      </c>
      <c r="C36" s="271"/>
      <c r="D36" s="237">
        <v>1</v>
      </c>
      <c r="E36" s="274"/>
      <c r="F36" s="237">
        <v>1</v>
      </c>
      <c r="G36" s="232"/>
      <c r="H36" s="88"/>
      <c r="I36" s="88"/>
    </row>
    <row r="37" spans="1:9" ht="14.1" customHeight="1">
      <c r="A37" s="39"/>
      <c r="B37" s="278" t="s">
        <v>101</v>
      </c>
      <c r="C37" s="271"/>
      <c r="D37" s="237">
        <v>1</v>
      </c>
      <c r="E37" s="274"/>
      <c r="F37" s="237">
        <v>1</v>
      </c>
      <c r="G37" s="232"/>
      <c r="H37" s="88"/>
      <c r="I37" s="88"/>
    </row>
    <row r="38" spans="1:9" ht="7.5" customHeight="1">
      <c r="A38" s="39"/>
      <c r="B38" s="280"/>
      <c r="C38" s="271"/>
      <c r="D38" s="276"/>
      <c r="E38" s="276"/>
      <c r="F38" s="276"/>
      <c r="G38" s="212"/>
      <c r="H38" s="88"/>
      <c r="I38" s="88"/>
    </row>
    <row r="39" spans="1:9" ht="16.350000000000001" customHeight="1">
      <c r="A39" s="264"/>
      <c r="B39" s="277" t="s">
        <v>122</v>
      </c>
      <c r="C39" s="271"/>
      <c r="D39" s="276"/>
      <c r="E39" s="276"/>
      <c r="F39" s="276"/>
      <c r="G39" s="212"/>
    </row>
    <row r="40" spans="1:9" ht="16.350000000000001" customHeight="1">
      <c r="A40" s="264"/>
      <c r="B40" s="278" t="s">
        <v>100</v>
      </c>
      <c r="C40" s="271"/>
      <c r="D40" s="237">
        <v>1</v>
      </c>
      <c r="E40" s="274"/>
      <c r="F40" s="237">
        <v>1</v>
      </c>
      <c r="G40" s="232"/>
    </row>
    <row r="41" spans="1:9" ht="16.350000000000001" customHeight="1">
      <c r="A41" s="264"/>
      <c r="B41" s="278" t="s">
        <v>101</v>
      </c>
      <c r="C41" s="271"/>
      <c r="D41" s="237">
        <v>1</v>
      </c>
      <c r="E41" s="274"/>
      <c r="F41" s="237">
        <v>1</v>
      </c>
      <c r="G41" s="232"/>
    </row>
    <row r="42" spans="1:9" ht="5.45" customHeight="1">
      <c r="A42" s="264"/>
      <c r="B42" s="278"/>
      <c r="C42" s="271"/>
      <c r="D42" s="274"/>
      <c r="E42" s="274"/>
      <c r="F42" s="274"/>
      <c r="G42" s="232"/>
    </row>
    <row r="43" spans="1:9" ht="18.600000000000001" customHeight="1">
      <c r="A43" s="39"/>
      <c r="B43" s="277" t="s">
        <v>123</v>
      </c>
      <c r="C43" s="271"/>
      <c r="D43" s="276"/>
      <c r="E43" s="276"/>
      <c r="F43" s="276"/>
      <c r="G43" s="212"/>
      <c r="H43" s="88"/>
      <c r="I43" s="88"/>
    </row>
    <row r="44" spans="1:9" ht="14.45" customHeight="1">
      <c r="A44" s="39"/>
      <c r="B44" s="278" t="s">
        <v>100</v>
      </c>
      <c r="C44" s="271"/>
      <c r="D44" s="237">
        <v>1</v>
      </c>
      <c r="E44" s="274"/>
      <c r="F44" s="237">
        <v>1</v>
      </c>
      <c r="G44" s="232"/>
      <c r="H44" s="88"/>
      <c r="I44" s="88"/>
    </row>
    <row r="45" spans="1:9" ht="15" customHeight="1">
      <c r="A45" s="39"/>
      <c r="B45" s="278" t="s">
        <v>101</v>
      </c>
      <c r="C45" s="271"/>
      <c r="D45" s="237">
        <v>1</v>
      </c>
      <c r="E45" s="274"/>
      <c r="F45" s="237">
        <v>1</v>
      </c>
      <c r="G45" s="232"/>
      <c r="H45" s="88"/>
      <c r="I45" s="88"/>
    </row>
    <row r="46" spans="1:9" ht="11.25" customHeight="1">
      <c r="A46" s="264"/>
      <c r="B46" s="53"/>
      <c r="C46" s="88"/>
      <c r="D46" s="99"/>
      <c r="E46" s="99"/>
      <c r="F46" s="99"/>
      <c r="G46" s="99"/>
    </row>
    <row r="47" spans="1:9" ht="15.6" customHeight="1">
      <c r="A47" s="264"/>
      <c r="B47" s="196" t="s">
        <v>39</v>
      </c>
      <c r="C47" s="88"/>
      <c r="D47" s="233">
        <f>SUM(D7:D8,D11:D12,D16:D17,D20:D21,D24:D25,D28:D29,D32:D33,D36:D37,D44:D45,D40:D41)</f>
        <v>20</v>
      </c>
      <c r="E47" s="210"/>
      <c r="F47" s="233">
        <f>SUM(F7:F8,F11:F12,F16:F17,F20:F21,F24:F25,F28:F29,F32:F33,F36:F37,F44:F45,F40:F41)</f>
        <v>20</v>
      </c>
      <c r="G47" s="99"/>
    </row>
    <row r="48" spans="1:9" ht="11.25" customHeight="1">
      <c r="A48" s="264"/>
      <c r="B48" s="53"/>
      <c r="C48" s="88"/>
      <c r="D48" s="99"/>
      <c r="E48" s="99"/>
      <c r="F48" s="99"/>
      <c r="G48" s="99"/>
    </row>
    <row r="49" spans="1:7" ht="21" customHeight="1">
      <c r="A49" s="264"/>
      <c r="B49" s="314" t="s">
        <v>124</v>
      </c>
      <c r="C49" s="88"/>
      <c r="D49" s="99"/>
      <c r="E49" s="99"/>
      <c r="F49" s="99"/>
      <c r="G49" s="99"/>
    </row>
    <row r="50" spans="1:7" ht="4.5" customHeight="1">
      <c r="A50" s="264"/>
      <c r="B50" s="53"/>
      <c r="C50" s="88"/>
      <c r="D50" s="99"/>
      <c r="E50" s="99"/>
      <c r="F50" s="99"/>
      <c r="G50" s="99"/>
    </row>
    <row r="51" spans="1:7" ht="15.6" customHeight="1">
      <c r="B51" s="309" t="s">
        <v>125</v>
      </c>
    </row>
    <row r="52" spans="1:7" ht="15.6" customHeight="1">
      <c r="B52" s="310" t="s">
        <v>126</v>
      </c>
    </row>
  </sheetData>
  <mergeCells count="3">
    <mergeCell ref="B1:H1"/>
    <mergeCell ref="D2:D3"/>
    <mergeCell ref="F2:F3"/>
  </mergeCells>
  <hyperlinks>
    <hyperlink ref="B3" location="Definitions!C141" display="Click here for item definitions" xr:uid="{00000000-0004-0000-0600-000000000000}"/>
  </hyperlinks>
  <pageMargins left="0.74803149606299213" right="0.74803149606299213" top="0.98425196850393704" bottom="0.98425196850393704" header="0.51181102362204722" footer="0.51181102362204722"/>
  <pageSetup paperSize="8" scale="90" orientation="landscape" r:id="rId1"/>
  <headerFooter alignWithMargins="0">
    <oddHeader>&amp;C&amp;"Calibri"&amp;10&amp;K000000 IN CONFIDENCE&amp;1#_x000D_</oddHeader>
    <oddFooter>&amp;L&amp;F&amp;C_x000D_&amp;1#&amp;"Calibri"&amp;10&amp;K000000 IN CONFIDENCE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4">
    <tabColor theme="6"/>
    <pageSetUpPr fitToPage="1"/>
  </sheetPr>
  <dimension ref="A1:O39"/>
  <sheetViews>
    <sheetView showGridLines="0" tabSelected="1" view="pageBreakPreview" zoomScaleNormal="100" zoomScaleSheetLayoutView="100" workbookViewId="0">
      <pane xSplit="4" ySplit="5" topLeftCell="E7" activePane="bottomRight" state="frozen"/>
      <selection pane="topRight" activeCell="A2" sqref="A2"/>
      <selection pane="bottomLeft" activeCell="A2" sqref="A2"/>
      <selection pane="bottomRight" activeCell="D15" sqref="D15"/>
    </sheetView>
  </sheetViews>
  <sheetFormatPr defaultRowHeight="12.75"/>
  <cols>
    <col min="1" max="1" width="2.85546875" customWidth="1"/>
    <col min="2" max="2" width="24.85546875" customWidth="1"/>
    <col min="3" max="3" width="73.85546875" customWidth="1"/>
    <col min="4" max="4" width="17.42578125" customWidth="1"/>
    <col min="5" max="5" width="1.85546875" customWidth="1"/>
    <col min="6" max="6" width="14.140625" style="4" bestFit="1" customWidth="1"/>
    <col min="7" max="7" width="19.140625" style="4" bestFit="1" customWidth="1"/>
    <col min="8" max="9" width="19.5703125" style="4" customWidth="1"/>
    <col min="10" max="10" width="16.42578125" style="4" bestFit="1" customWidth="1"/>
    <col min="11" max="11" width="20.42578125" style="4" customWidth="1"/>
    <col min="12" max="12" width="20.140625" customWidth="1"/>
    <col min="14" max="14" width="34.5703125" customWidth="1"/>
    <col min="15" max="15" width="28.5703125" customWidth="1"/>
  </cols>
  <sheetData>
    <row r="1" spans="1:15" ht="36.6" customHeight="1">
      <c r="A1" s="325" t="s">
        <v>127</v>
      </c>
      <c r="B1" s="325"/>
      <c r="C1" s="325"/>
      <c r="D1" s="264"/>
      <c r="E1" s="264"/>
      <c r="F1" s="265"/>
      <c r="G1" s="265"/>
      <c r="H1" s="265"/>
      <c r="I1" s="265"/>
      <c r="J1" s="265"/>
      <c r="K1" s="265"/>
      <c r="L1" s="326"/>
    </row>
    <row r="2" spans="1:15" ht="25.5">
      <c r="A2" s="189" t="s">
        <v>0</v>
      </c>
      <c r="B2" s="155"/>
      <c r="C2" s="39"/>
      <c r="D2" s="166"/>
      <c r="E2" s="166"/>
      <c r="F2" s="388" t="s">
        <v>128</v>
      </c>
      <c r="G2" s="389"/>
      <c r="H2" s="389"/>
      <c r="I2" s="389"/>
      <c r="J2" s="389"/>
      <c r="K2" s="389"/>
      <c r="L2" s="389"/>
    </row>
    <row r="3" spans="1:15" ht="17.25">
      <c r="A3" s="264"/>
      <c r="B3" s="264"/>
      <c r="C3" s="264"/>
      <c r="D3" s="390" t="s">
        <v>39</v>
      </c>
      <c r="E3" s="39"/>
      <c r="F3" s="392" t="s">
        <v>129</v>
      </c>
      <c r="G3" s="171" t="s">
        <v>130</v>
      </c>
      <c r="H3" s="171" t="s">
        <v>131</v>
      </c>
      <c r="I3" s="171" t="s">
        <v>132</v>
      </c>
      <c r="J3" s="171" t="s">
        <v>133</v>
      </c>
      <c r="K3" s="171" t="s">
        <v>134</v>
      </c>
      <c r="L3" s="171" t="s">
        <v>135</v>
      </c>
    </row>
    <row r="4" spans="1:15" ht="17.25">
      <c r="A4" s="39"/>
      <c r="B4" s="90"/>
      <c r="C4" s="39"/>
      <c r="D4" s="391"/>
      <c r="E4" s="39"/>
      <c r="F4" s="393"/>
      <c r="G4" s="172" t="s">
        <v>136</v>
      </c>
      <c r="H4" s="172" t="s">
        <v>137</v>
      </c>
      <c r="I4" s="172" t="s">
        <v>138</v>
      </c>
      <c r="J4" s="172" t="s">
        <v>139</v>
      </c>
      <c r="K4" s="172" t="s">
        <v>140</v>
      </c>
      <c r="L4" s="172"/>
    </row>
    <row r="5" spans="1:15" ht="14.25">
      <c r="A5" s="39"/>
      <c r="B5" s="39"/>
      <c r="C5" s="39"/>
      <c r="D5" s="170" t="s">
        <v>60</v>
      </c>
      <c r="E5" s="39"/>
      <c r="F5" s="170" t="s">
        <v>60</v>
      </c>
      <c r="G5" s="170" t="s">
        <v>60</v>
      </c>
      <c r="H5" s="170" t="s">
        <v>60</v>
      </c>
      <c r="I5" s="170"/>
      <c r="J5" s="170" t="s">
        <v>60</v>
      </c>
      <c r="K5" s="170" t="s">
        <v>60</v>
      </c>
      <c r="L5" s="170" t="s">
        <v>60</v>
      </c>
    </row>
    <row r="6" spans="1:15" ht="14.25">
      <c r="A6" s="39"/>
      <c r="B6" s="39"/>
      <c r="C6" s="39"/>
      <c r="D6" s="39"/>
      <c r="E6" s="39"/>
      <c r="F6" s="88"/>
      <c r="G6" s="88"/>
      <c r="H6" s="88"/>
      <c r="I6" s="88"/>
      <c r="J6" s="88"/>
      <c r="K6" s="88"/>
      <c r="L6" s="39"/>
    </row>
    <row r="7" spans="1:15" ht="17.25">
      <c r="A7" s="39"/>
      <c r="B7" s="176" t="s">
        <v>141</v>
      </c>
      <c r="C7" s="176" t="s">
        <v>39</v>
      </c>
      <c r="D7" s="94">
        <f>D9-D26</f>
        <v>0</v>
      </c>
      <c r="E7" s="88"/>
      <c r="F7" s="94">
        <f t="shared" ref="F7:L7" si="0">F9-F26</f>
        <v>0</v>
      </c>
      <c r="G7" s="94">
        <f t="shared" si="0"/>
        <v>0</v>
      </c>
      <c r="H7" s="94">
        <f t="shared" si="0"/>
        <v>0</v>
      </c>
      <c r="I7" s="94">
        <f t="shared" si="0"/>
        <v>0</v>
      </c>
      <c r="J7" s="94">
        <f t="shared" si="0"/>
        <v>0</v>
      </c>
      <c r="K7" s="94">
        <f t="shared" si="0"/>
        <v>0</v>
      </c>
      <c r="L7" s="94">
        <f t="shared" si="0"/>
        <v>0</v>
      </c>
      <c r="N7" s="330"/>
    </row>
    <row r="8" spans="1:15" ht="14.25">
      <c r="A8" s="39"/>
      <c r="B8" s="39"/>
      <c r="C8" s="39"/>
      <c r="D8" s="210"/>
      <c r="E8" s="88"/>
      <c r="F8" s="210"/>
      <c r="G8" s="210"/>
      <c r="H8" s="210"/>
      <c r="I8" s="210"/>
      <c r="J8" s="210"/>
      <c r="K8" s="210"/>
      <c r="L8" s="210"/>
      <c r="N8" s="4"/>
      <c r="O8" s="4"/>
    </row>
    <row r="9" spans="1:15" ht="17.25">
      <c r="A9" s="39"/>
      <c r="B9" s="311" t="s">
        <v>142</v>
      </c>
      <c r="C9" s="176" t="s">
        <v>143</v>
      </c>
      <c r="D9" s="94">
        <f>SUM(D11,D16)</f>
        <v>0</v>
      </c>
      <c r="E9" s="88"/>
      <c r="F9" s="94">
        <f t="shared" ref="F9:L9" si="1">SUM(F11,F16)</f>
        <v>0</v>
      </c>
      <c r="G9" s="94">
        <f t="shared" si="1"/>
        <v>0</v>
      </c>
      <c r="H9" s="94">
        <f t="shared" si="1"/>
        <v>0</v>
      </c>
      <c r="I9" s="94">
        <f t="shared" ref="I9" si="2">SUM(I11,I16)</f>
        <v>0</v>
      </c>
      <c r="J9" s="94">
        <f t="shared" si="1"/>
        <v>0</v>
      </c>
      <c r="K9" s="94">
        <f t="shared" si="1"/>
        <v>0</v>
      </c>
      <c r="L9" s="94">
        <f t="shared" si="1"/>
        <v>0</v>
      </c>
      <c r="N9" s="331"/>
      <c r="O9" s="258"/>
    </row>
    <row r="10" spans="1:15" ht="16.5">
      <c r="A10" s="39"/>
      <c r="B10" s="39"/>
      <c r="C10" s="53"/>
      <c r="D10" s="210"/>
      <c r="E10" s="88"/>
      <c r="F10" s="210"/>
      <c r="G10" s="210"/>
      <c r="H10" s="210"/>
      <c r="I10" s="210"/>
      <c r="J10" s="210"/>
      <c r="K10" s="210"/>
      <c r="L10" s="211"/>
      <c r="N10" s="331"/>
      <c r="O10" s="259"/>
    </row>
    <row r="11" spans="1:15" ht="16.5">
      <c r="A11" s="39"/>
      <c r="B11" s="43"/>
      <c r="C11" s="263" t="s">
        <v>144</v>
      </c>
      <c r="D11" s="94">
        <f>SUM(F11:L11)</f>
        <v>0</v>
      </c>
      <c r="E11" s="88"/>
      <c r="F11" s="267">
        <f t="shared" ref="F11:L11" si="3">SUM(F12:F14)</f>
        <v>0</v>
      </c>
      <c r="G11" s="267">
        <f t="shared" si="3"/>
        <v>0</v>
      </c>
      <c r="H11" s="267">
        <f t="shared" si="3"/>
        <v>0</v>
      </c>
      <c r="I11" s="267">
        <f t="shared" si="3"/>
        <v>0</v>
      </c>
      <c r="J11" s="267">
        <f t="shared" si="3"/>
        <v>0</v>
      </c>
      <c r="K11" s="267">
        <f t="shared" si="3"/>
        <v>0</v>
      </c>
      <c r="L11" s="267">
        <f t="shared" si="3"/>
        <v>0</v>
      </c>
      <c r="N11" s="332"/>
    </row>
    <row r="12" spans="1:15" ht="16.5">
      <c r="A12" s="88"/>
      <c r="B12" s="43"/>
      <c r="C12" s="268" t="s">
        <v>66</v>
      </c>
      <c r="D12" s="94">
        <f>SUM(F12:L12)</f>
        <v>0</v>
      </c>
      <c r="E12" s="88"/>
      <c r="F12" s="209"/>
      <c r="G12" s="209"/>
      <c r="H12" s="246"/>
      <c r="I12" s="246"/>
      <c r="J12" s="246"/>
      <c r="K12" s="246"/>
      <c r="L12" s="246"/>
    </row>
    <row r="13" spans="1:15" s="4" customFormat="1" ht="16.5">
      <c r="A13" s="88"/>
      <c r="B13" s="43"/>
      <c r="C13" s="268" t="s">
        <v>145</v>
      </c>
      <c r="D13" s="94">
        <f>SUM(F13:L13)</f>
        <v>0</v>
      </c>
      <c r="E13" s="88"/>
      <c r="F13" s="209"/>
      <c r="G13" s="209"/>
      <c r="H13" s="246"/>
      <c r="I13" s="246"/>
      <c r="J13" s="246"/>
      <c r="K13" s="246"/>
      <c r="L13" s="246"/>
    </row>
    <row r="14" spans="1:15" s="4" customFormat="1" ht="16.5">
      <c r="A14" s="88"/>
      <c r="B14" s="39"/>
      <c r="C14" s="280" t="s">
        <v>146</v>
      </c>
      <c r="D14" s="94">
        <f>SUM(F14:L14)</f>
        <v>0</v>
      </c>
      <c r="E14" s="88"/>
      <c r="F14" s="209"/>
      <c r="G14" s="209"/>
      <c r="H14" s="246"/>
      <c r="I14" s="246"/>
      <c r="J14" s="246"/>
      <c r="K14" s="246"/>
      <c r="L14" s="246"/>
    </row>
    <row r="15" spans="1:15" s="4" customFormat="1" ht="16.5">
      <c r="A15" s="88"/>
      <c r="B15" s="43"/>
      <c r="C15" s="53"/>
      <c r="D15" s="210"/>
      <c r="E15" s="88"/>
      <c r="F15" s="88"/>
      <c r="G15" s="88"/>
      <c r="H15" s="88"/>
      <c r="I15" s="88"/>
      <c r="J15" s="88"/>
      <c r="K15" s="88"/>
      <c r="L15" s="175"/>
    </row>
    <row r="16" spans="1:15" s="4" customFormat="1" ht="16.5">
      <c r="A16" s="88"/>
      <c r="B16" s="43"/>
      <c r="C16" s="269" t="s">
        <v>147</v>
      </c>
      <c r="D16" s="94">
        <f t="shared" ref="D16:D19" si="4">SUM(F16:L16)</f>
        <v>0</v>
      </c>
      <c r="E16" s="88"/>
      <c r="F16" s="94">
        <f t="shared" ref="F16:L16" si="5">SUM(F17:F19)</f>
        <v>0</v>
      </c>
      <c r="G16" s="94">
        <f t="shared" si="5"/>
        <v>0</v>
      </c>
      <c r="H16" s="94">
        <f t="shared" si="5"/>
        <v>0</v>
      </c>
      <c r="I16" s="94">
        <f t="shared" si="5"/>
        <v>0</v>
      </c>
      <c r="J16" s="94">
        <f t="shared" si="5"/>
        <v>0</v>
      </c>
      <c r="K16" s="94">
        <f t="shared" si="5"/>
        <v>0</v>
      </c>
      <c r="L16" s="94">
        <f t="shared" si="5"/>
        <v>0</v>
      </c>
    </row>
    <row r="17" spans="1:12" s="4" customFormat="1" ht="17.25">
      <c r="A17" s="88"/>
      <c r="B17" s="39"/>
      <c r="C17" s="280" t="s">
        <v>148</v>
      </c>
      <c r="D17" s="94">
        <f t="shared" si="4"/>
        <v>0</v>
      </c>
      <c r="E17" s="88"/>
      <c r="F17" s="209"/>
      <c r="G17" s="209"/>
      <c r="H17" s="246"/>
      <c r="I17" s="246"/>
      <c r="J17" s="246"/>
      <c r="K17" s="246"/>
      <c r="L17" s="246"/>
    </row>
    <row r="18" spans="1:12" s="4" customFormat="1" ht="16.5">
      <c r="A18" s="88"/>
      <c r="B18" s="39"/>
      <c r="C18" s="268" t="s">
        <v>149</v>
      </c>
      <c r="D18" s="94">
        <f t="shared" si="4"/>
        <v>0</v>
      </c>
      <c r="E18" s="88"/>
      <c r="F18" s="209"/>
      <c r="G18" s="209"/>
      <c r="H18" s="246"/>
      <c r="I18" s="246"/>
      <c r="J18" s="246"/>
      <c r="K18" s="246"/>
      <c r="L18" s="246"/>
    </row>
    <row r="19" spans="1:12" s="4" customFormat="1" ht="16.5">
      <c r="A19" s="88"/>
      <c r="B19" s="39"/>
      <c r="C19" s="313" t="s">
        <v>150</v>
      </c>
      <c r="D19" s="94">
        <f t="shared" si="4"/>
        <v>0</v>
      </c>
      <c r="E19" s="88"/>
      <c r="F19" s="209"/>
      <c r="G19" s="209"/>
      <c r="H19" s="246"/>
      <c r="I19" s="246"/>
      <c r="J19" s="246"/>
      <c r="K19" s="246"/>
      <c r="L19" s="246"/>
    </row>
    <row r="20" spans="1:12" s="4" customFormat="1" ht="16.5">
      <c r="A20" s="88"/>
      <c r="B20" s="39"/>
      <c r="C20" s="313"/>
      <c r="D20" s="313"/>
      <c r="E20" s="313"/>
      <c r="F20" s="313"/>
      <c r="G20" s="313"/>
      <c r="H20" s="313"/>
      <c r="I20" s="313"/>
      <c r="J20" s="313"/>
      <c r="K20" s="313"/>
      <c r="L20" s="313"/>
    </row>
    <row r="21" spans="1:12" s="4" customFormat="1" ht="16.5">
      <c r="A21" s="88"/>
      <c r="B21" s="39"/>
      <c r="C21" s="263" t="s">
        <v>151</v>
      </c>
      <c r="D21" s="94">
        <f t="shared" ref="D21" si="6">SUM(F21:L21)</f>
        <v>0</v>
      </c>
      <c r="E21" s="88"/>
      <c r="F21" s="209"/>
      <c r="G21" s="209"/>
      <c r="H21" s="246"/>
      <c r="I21" s="246"/>
      <c r="J21" s="246"/>
      <c r="K21" s="246"/>
      <c r="L21" s="246"/>
    </row>
    <row r="22" spans="1:12" s="4" customFormat="1" ht="16.5">
      <c r="A22" s="88"/>
      <c r="B22" s="88"/>
      <c r="C22" s="53"/>
      <c r="D22" s="210"/>
      <c r="E22" s="88"/>
      <c r="F22" s="88"/>
      <c r="G22" s="88"/>
      <c r="H22" s="88"/>
      <c r="I22" s="88"/>
      <c r="J22" s="88"/>
      <c r="K22" s="88"/>
      <c r="L22" s="88"/>
    </row>
    <row r="23" spans="1:12" s="4" customFormat="1" ht="17.25">
      <c r="A23" s="88"/>
      <c r="B23" s="176"/>
      <c r="C23" s="336" t="s">
        <v>152</v>
      </c>
      <c r="D23" s="209"/>
      <c r="E23" s="88"/>
      <c r="F23" s="213"/>
      <c r="G23" s="212"/>
      <c r="H23" s="212"/>
      <c r="I23" s="212"/>
      <c r="J23" s="212"/>
      <c r="K23" s="212"/>
      <c r="L23" s="212"/>
    </row>
    <row r="24" spans="1:12" s="4" customFormat="1" ht="14.25">
      <c r="A24" s="88"/>
      <c r="B24" s="43"/>
      <c r="C24" s="337" t="s">
        <v>153</v>
      </c>
      <c r="D24" s="221"/>
      <c r="E24" s="221"/>
      <c r="F24" s="212"/>
      <c r="G24" s="212"/>
      <c r="H24" s="212"/>
      <c r="I24" s="212"/>
      <c r="J24" s="212"/>
      <c r="K24" s="212"/>
      <c r="L24" s="212"/>
    </row>
    <row r="25" spans="1:12" s="4" customFormat="1" ht="14.25">
      <c r="A25" s="88"/>
      <c r="B25" s="265"/>
      <c r="C25" s="265"/>
      <c r="D25" s="265"/>
      <c r="E25" s="265"/>
      <c r="F25" s="265"/>
      <c r="G25" s="265"/>
      <c r="H25" s="265"/>
      <c r="I25" s="265"/>
      <c r="J25" s="265"/>
      <c r="K25" s="265"/>
      <c r="L25" s="265"/>
    </row>
    <row r="26" spans="1:12" s="4" customFormat="1" ht="17.25">
      <c r="A26" s="88"/>
      <c r="B26" s="176" t="s">
        <v>154</v>
      </c>
      <c r="C26" s="199" t="s">
        <v>143</v>
      </c>
      <c r="D26" s="94">
        <f>SUM(D27:D29)</f>
        <v>0</v>
      </c>
      <c r="E26" s="88"/>
      <c r="F26" s="94">
        <f t="shared" ref="F26:L26" si="7">SUM(F27:F29)</f>
        <v>0</v>
      </c>
      <c r="G26" s="94">
        <f t="shared" si="7"/>
        <v>0</v>
      </c>
      <c r="H26" s="94">
        <f t="shared" si="7"/>
        <v>0</v>
      </c>
      <c r="I26" s="94">
        <f t="shared" si="7"/>
        <v>0</v>
      </c>
      <c r="J26" s="94">
        <f t="shared" si="7"/>
        <v>0</v>
      </c>
      <c r="K26" s="94">
        <f t="shared" si="7"/>
        <v>0</v>
      </c>
      <c r="L26" s="94">
        <f t="shared" si="7"/>
        <v>0</v>
      </c>
    </row>
    <row r="27" spans="1:12" s="4" customFormat="1" ht="16.5">
      <c r="A27" s="88"/>
      <c r="B27" s="43"/>
      <c r="C27" s="338" t="s">
        <v>155</v>
      </c>
      <c r="D27" s="94">
        <f>SUM(F27:L27)</f>
        <v>0</v>
      </c>
      <c r="E27" s="88"/>
      <c r="F27" s="209"/>
      <c r="G27" s="209"/>
      <c r="H27" s="246"/>
      <c r="I27" s="246"/>
      <c r="J27" s="246"/>
      <c r="K27" s="246"/>
      <c r="L27" s="246"/>
    </row>
    <row r="28" spans="1:12" s="4" customFormat="1" ht="17.25">
      <c r="A28" s="88"/>
      <c r="B28" s="39"/>
      <c r="C28" s="338" t="s">
        <v>156</v>
      </c>
      <c r="D28" s="94">
        <f>SUM(F28:L28)</f>
        <v>0</v>
      </c>
      <c r="E28" s="88"/>
      <c r="F28" s="209"/>
      <c r="G28" s="209"/>
      <c r="H28" s="246"/>
      <c r="I28" s="246"/>
      <c r="J28" s="246"/>
      <c r="K28" s="246"/>
      <c r="L28" s="246"/>
    </row>
    <row r="29" spans="1:12" s="4" customFormat="1" ht="16.5">
      <c r="A29" s="88"/>
      <c r="B29" s="39"/>
      <c r="C29" s="313" t="s">
        <v>157</v>
      </c>
      <c r="D29" s="94">
        <f>SUM(F29:L29)</f>
        <v>0</v>
      </c>
      <c r="E29" s="88"/>
      <c r="F29" s="209"/>
      <c r="G29" s="209"/>
      <c r="H29" s="246"/>
      <c r="I29" s="246"/>
      <c r="J29" s="246"/>
      <c r="K29" s="246"/>
      <c r="L29" s="246"/>
    </row>
    <row r="30" spans="1:12" s="4" customFormat="1" ht="16.5">
      <c r="A30" s="88"/>
      <c r="B30" s="39"/>
      <c r="C30" s="198"/>
      <c r="D30" s="220"/>
      <c r="E30" s="221"/>
      <c r="F30" s="221"/>
      <c r="G30" s="221"/>
      <c r="H30" s="221"/>
      <c r="I30" s="221"/>
      <c r="J30" s="221"/>
      <c r="K30" s="221"/>
      <c r="L30" s="221"/>
    </row>
    <row r="31" spans="1:12" s="4" customFormat="1" ht="17.25">
      <c r="A31" s="88"/>
      <c r="B31" s="176" t="s">
        <v>158</v>
      </c>
      <c r="C31" s="176" t="s">
        <v>159</v>
      </c>
      <c r="D31" s="210"/>
      <c r="E31" s="88"/>
      <c r="F31" s="88"/>
      <c r="G31" s="88"/>
      <c r="H31" s="88"/>
      <c r="I31" s="88"/>
      <c r="J31" s="88"/>
      <c r="K31" s="88"/>
      <c r="L31" s="88"/>
    </row>
    <row r="32" spans="1:12" s="4" customFormat="1" ht="16.5">
      <c r="A32" s="88"/>
      <c r="B32" s="39"/>
      <c r="C32" s="198" t="s">
        <v>160</v>
      </c>
      <c r="D32" s="94">
        <f>SUM(F32:L32)</f>
        <v>0</v>
      </c>
      <c r="E32" s="88"/>
      <c r="F32" s="209"/>
      <c r="G32" s="209"/>
      <c r="H32" s="209"/>
      <c r="I32" s="209"/>
      <c r="J32" s="209"/>
      <c r="K32" s="209"/>
      <c r="L32" s="209"/>
    </row>
    <row r="33" spans="1:12" s="4" customFormat="1" ht="16.5">
      <c r="A33" s="88"/>
      <c r="B33" s="39"/>
      <c r="C33" s="198" t="s">
        <v>161</v>
      </c>
      <c r="D33" s="94">
        <f>SUM(F33:L33)</f>
        <v>0</v>
      </c>
      <c r="E33" s="88"/>
      <c r="F33" s="209"/>
      <c r="G33" s="209"/>
      <c r="H33" s="209"/>
      <c r="I33" s="209"/>
      <c r="J33" s="209"/>
      <c r="K33" s="209"/>
      <c r="L33" s="209"/>
    </row>
    <row r="34" spans="1:12" s="4" customFormat="1" ht="16.5">
      <c r="A34" s="88"/>
      <c r="B34" s="39"/>
      <c r="C34" s="198" t="s">
        <v>162</v>
      </c>
      <c r="D34" s="94">
        <f>SUM(F34:L34)</f>
        <v>0</v>
      </c>
      <c r="E34" s="222"/>
      <c r="F34" s="209"/>
      <c r="G34" s="209"/>
      <c r="H34" s="209"/>
      <c r="I34" s="209"/>
      <c r="J34" s="209"/>
      <c r="K34" s="209"/>
      <c r="L34" s="209"/>
    </row>
    <row r="35" spans="1:12" s="4" customFormat="1" ht="16.5">
      <c r="A35" s="88"/>
      <c r="B35" s="39"/>
      <c r="C35" s="198"/>
      <c r="D35" s="198"/>
      <c r="E35" s="198"/>
      <c r="F35" s="198"/>
      <c r="G35" s="198"/>
      <c r="H35" s="198"/>
      <c r="I35" s="198"/>
      <c r="J35" s="198"/>
      <c r="K35" s="198"/>
      <c r="L35" s="198"/>
    </row>
    <row r="36" spans="1:12" s="4" customFormat="1" ht="14.25">
      <c r="A36" s="88"/>
      <c r="B36" s="265"/>
      <c r="C36" s="265"/>
      <c r="D36" s="265"/>
      <c r="E36" s="265"/>
      <c r="F36" s="265"/>
      <c r="G36" s="265"/>
      <c r="H36" s="265"/>
      <c r="I36" s="265"/>
      <c r="J36" s="265"/>
      <c r="K36" s="265"/>
      <c r="L36" s="265"/>
    </row>
    <row r="37" spans="1:12">
      <c r="A37" s="264"/>
      <c r="B37" s="295" t="s">
        <v>163</v>
      </c>
      <c r="C37" s="264"/>
      <c r="D37" s="264"/>
      <c r="E37" s="264"/>
      <c r="F37" s="265"/>
      <c r="G37" s="265"/>
      <c r="H37" s="265"/>
      <c r="I37" s="265"/>
      <c r="J37" s="265"/>
      <c r="K37" s="265"/>
      <c r="L37" s="264"/>
    </row>
    <row r="38" spans="1:12">
      <c r="A38" s="264"/>
      <c r="B38" s="295" t="s">
        <v>164</v>
      </c>
      <c r="C38" s="264"/>
      <c r="D38" s="264"/>
      <c r="E38" s="264"/>
      <c r="F38" s="265"/>
      <c r="G38" s="265"/>
      <c r="H38" s="265"/>
      <c r="I38" s="265"/>
      <c r="J38" s="265"/>
      <c r="K38" s="265"/>
      <c r="L38" s="264"/>
    </row>
    <row r="39" spans="1:12">
      <c r="A39" s="264"/>
      <c r="B39" s="295" t="s">
        <v>165</v>
      </c>
      <c r="C39" s="264"/>
      <c r="D39" s="264"/>
      <c r="E39" s="264"/>
      <c r="F39" s="265"/>
      <c r="G39" s="265"/>
      <c r="H39" s="265"/>
      <c r="I39" s="265"/>
      <c r="J39" s="265"/>
      <c r="K39" s="265"/>
      <c r="L39" s="264"/>
    </row>
  </sheetData>
  <mergeCells count="3">
    <mergeCell ref="F2:L2"/>
    <mergeCell ref="D3:D4"/>
    <mergeCell ref="F3:F4"/>
  </mergeCells>
  <pageMargins left="0.35433070866141736" right="0.35433070866141736" top="0.98425196850393704" bottom="0.98425196850393704" header="0.51181102362204722" footer="0.51181102362204722"/>
  <pageSetup paperSize="8" scale="82" orientation="landscape" r:id="rId1"/>
  <headerFooter alignWithMargins="0">
    <oddHeader>&amp;C&amp;"Calibri"&amp;10&amp;K000000 IN CONFIDENCE&amp;1#_x000D_</oddHeader>
    <oddFooter>&amp;L&amp;F&amp;C_x000D_&amp;1#&amp;"Calibri"&amp;10&amp;K000000 IN CONFIDENCE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1"/>
    <pageSetUpPr fitToPage="1"/>
  </sheetPr>
  <dimension ref="A1:P47"/>
  <sheetViews>
    <sheetView showGridLines="0" view="pageBreakPreview" topLeftCell="A2" zoomScale="80" zoomScaleNormal="100" zoomScaleSheetLayoutView="80" workbookViewId="0">
      <selection activeCell="G8" sqref="G8"/>
    </sheetView>
  </sheetViews>
  <sheetFormatPr defaultRowHeight="12.75"/>
  <cols>
    <col min="1" max="1" width="2.85546875" customWidth="1"/>
    <col min="2" max="2" width="74.85546875" customWidth="1"/>
    <col min="3" max="3" width="8" style="4" customWidth="1"/>
    <col min="4" max="4" width="21.42578125" style="4" customWidth="1"/>
    <col min="5" max="5" width="18.85546875" style="4" customWidth="1"/>
    <col min="6" max="6" width="23.140625" style="4" customWidth="1"/>
    <col min="7" max="7" width="26.42578125" style="35" customWidth="1"/>
    <col min="8" max="8" width="28.85546875" style="35" customWidth="1"/>
    <col min="9" max="9" width="2.85546875" style="35" customWidth="1"/>
    <col min="10" max="11" width="25.42578125" style="4" customWidth="1"/>
    <col min="12" max="12" width="4.140625" style="4" hidden="1" customWidth="1"/>
    <col min="13" max="13" width="13.85546875" style="4" customWidth="1"/>
    <col min="14" max="14" width="16.85546875" style="4" customWidth="1"/>
    <col min="15" max="15" width="10.85546875" style="4" customWidth="1"/>
  </cols>
  <sheetData>
    <row r="1" spans="1:16" ht="40.5">
      <c r="A1" s="100"/>
      <c r="B1" s="394" t="s">
        <v>166</v>
      </c>
      <c r="C1" s="394"/>
      <c r="D1" s="394"/>
      <c r="E1" s="394"/>
      <c r="F1" s="394"/>
      <c r="G1" s="394"/>
      <c r="H1" s="394"/>
      <c r="I1" s="88"/>
      <c r="J1" s="88"/>
      <c r="K1" s="88"/>
      <c r="L1" s="88"/>
      <c r="M1" s="88"/>
      <c r="N1" s="88"/>
      <c r="O1" s="129"/>
      <c r="P1" s="5"/>
    </row>
    <row r="2" spans="1:16" s="4" customFormat="1" ht="76.5" customHeight="1">
      <c r="A2" s="88"/>
      <c r="B2" s="105"/>
      <c r="C2" s="105">
        <f>COUNTA(D8:F12,E16:E20,G16,G18,G20,D26:G30,D36:G43,D44:F45)</f>
        <v>63</v>
      </c>
      <c r="D2" s="386" t="s">
        <v>167</v>
      </c>
      <c r="E2" s="411" t="s">
        <v>168</v>
      </c>
      <c r="F2" s="386" t="s">
        <v>169</v>
      </c>
      <c r="G2" s="105"/>
      <c r="H2" s="112"/>
      <c r="I2" s="105"/>
      <c r="J2" s="88"/>
      <c r="K2" s="88"/>
      <c r="L2" s="88"/>
      <c r="M2" s="88"/>
      <c r="N2" s="88"/>
      <c r="O2" s="130"/>
      <c r="P2"/>
    </row>
    <row r="3" spans="1:16" s="4" customFormat="1" ht="62.45" customHeight="1">
      <c r="A3" s="88"/>
      <c r="B3" s="131" t="s">
        <v>110</v>
      </c>
      <c r="C3" s="105"/>
      <c r="D3" s="385"/>
      <c r="E3" s="412"/>
      <c r="F3" s="385"/>
      <c r="G3" s="105"/>
      <c r="H3" s="112"/>
      <c r="I3" s="105"/>
      <c r="J3" s="88"/>
      <c r="K3" s="88"/>
      <c r="L3" s="88"/>
      <c r="M3" s="88"/>
      <c r="N3" s="88"/>
      <c r="O3" s="130"/>
      <c r="P3"/>
    </row>
    <row r="4" spans="1:16" s="36" customFormat="1" ht="16.5">
      <c r="A4" s="88"/>
      <c r="B4" s="105"/>
      <c r="C4" s="105"/>
      <c r="D4" s="95" t="s">
        <v>170</v>
      </c>
      <c r="E4" s="95" t="s">
        <v>60</v>
      </c>
      <c r="F4" s="96" t="s">
        <v>60</v>
      </c>
      <c r="G4" s="105"/>
      <c r="H4" s="112"/>
      <c r="I4" s="105"/>
      <c r="J4" s="88"/>
      <c r="K4" s="88"/>
      <c r="L4" s="132"/>
      <c r="M4" s="132"/>
      <c r="N4" s="132"/>
      <c r="O4" s="133"/>
      <c r="P4" s="37"/>
    </row>
    <row r="5" spans="1:16" s="36" customFormat="1" ht="4.5" customHeight="1">
      <c r="A5" s="105"/>
      <c r="B5" s="105"/>
      <c r="C5" s="105"/>
      <c r="D5" s="111"/>
      <c r="E5" s="111"/>
      <c r="F5" s="112"/>
      <c r="G5" s="105"/>
      <c r="H5" s="112"/>
      <c r="I5" s="105"/>
      <c r="J5" s="105"/>
      <c r="K5" s="105"/>
      <c r="L5" s="113"/>
      <c r="M5" s="113"/>
      <c r="N5" s="113"/>
      <c r="O5" s="114"/>
      <c r="P5" s="37"/>
    </row>
    <row r="6" spans="1:16" s="4" customFormat="1" ht="16.5">
      <c r="A6" s="53"/>
      <c r="B6" s="58" t="s">
        <v>171</v>
      </c>
      <c r="C6" s="105"/>
      <c r="D6" s="105"/>
      <c r="E6" s="105"/>
      <c r="F6" s="112"/>
      <c r="G6" s="105"/>
      <c r="H6" s="112"/>
      <c r="I6" s="105"/>
      <c r="J6" s="105"/>
      <c r="K6" s="105"/>
      <c r="L6" s="105"/>
      <c r="M6" s="105"/>
      <c r="N6" s="105"/>
      <c r="O6" s="116"/>
      <c r="P6"/>
    </row>
    <row r="7" spans="1:16" s="4" customFormat="1" ht="11.1" customHeight="1" thickBot="1">
      <c r="A7" s="53"/>
      <c r="B7" s="105"/>
      <c r="C7" s="103"/>
      <c r="D7" s="103"/>
      <c r="E7" s="103"/>
      <c r="F7" s="103"/>
      <c r="G7" s="105"/>
      <c r="H7" s="103"/>
      <c r="I7" s="105"/>
      <c r="J7" s="105"/>
      <c r="K7" s="105"/>
      <c r="L7" s="105"/>
      <c r="M7" s="105"/>
      <c r="N7" s="105"/>
      <c r="O7" s="116"/>
      <c r="P7"/>
    </row>
    <row r="8" spans="1:16" s="4" customFormat="1" ht="39.6" customHeight="1">
      <c r="A8" s="53"/>
      <c r="B8" s="103" t="s">
        <v>172</v>
      </c>
      <c r="C8" s="105"/>
      <c r="D8" s="203"/>
      <c r="E8" s="203"/>
      <c r="F8" s="203"/>
      <c r="G8" s="105"/>
      <c r="H8" s="117"/>
      <c r="I8" s="105"/>
      <c r="J8" s="413" t="s">
        <v>173</v>
      </c>
      <c r="K8" s="414"/>
      <c r="L8" s="414"/>
      <c r="M8" s="414"/>
      <c r="N8" s="415"/>
      <c r="O8" s="116"/>
      <c r="P8"/>
    </row>
    <row r="9" spans="1:16" s="4" customFormat="1" ht="12.75" customHeight="1">
      <c r="A9" s="53"/>
      <c r="B9" s="103" t="s">
        <v>174</v>
      </c>
      <c r="C9" s="103"/>
      <c r="D9" s="203"/>
      <c r="E9" s="203"/>
      <c r="F9" s="203"/>
      <c r="G9" s="105"/>
      <c r="H9" s="117"/>
      <c r="I9" s="105"/>
      <c r="J9" s="107"/>
      <c r="K9" s="108"/>
      <c r="L9" s="109"/>
      <c r="M9" s="109"/>
      <c r="N9" s="110"/>
      <c r="O9" s="116"/>
      <c r="P9"/>
    </row>
    <row r="10" spans="1:16" s="4" customFormat="1" ht="60.6" customHeight="1">
      <c r="A10" s="53"/>
      <c r="B10" s="103" t="s">
        <v>175</v>
      </c>
      <c r="C10" s="105"/>
      <c r="D10" s="203"/>
      <c r="E10" s="203"/>
      <c r="F10" s="203"/>
      <c r="G10" s="105"/>
      <c r="H10" s="117"/>
      <c r="I10" s="105"/>
      <c r="J10" s="416" t="s">
        <v>176</v>
      </c>
      <c r="K10" s="417"/>
      <c r="L10" s="417"/>
      <c r="M10" s="417"/>
      <c r="N10" s="134" t="s">
        <v>177</v>
      </c>
      <c r="O10" s="116"/>
      <c r="P10"/>
    </row>
    <row r="11" spans="1:16" s="4" customFormat="1" ht="11.25" customHeight="1">
      <c r="A11" s="53"/>
      <c r="B11" s="118"/>
      <c r="C11" s="105"/>
      <c r="D11" s="118"/>
      <c r="E11" s="118"/>
      <c r="F11" s="118"/>
      <c r="G11" s="105"/>
      <c r="H11" s="117"/>
      <c r="I11" s="105"/>
      <c r="J11" s="404" t="s">
        <v>178</v>
      </c>
      <c r="K11" s="405"/>
      <c r="L11" s="405"/>
      <c r="M11" s="405"/>
      <c r="N11" s="137">
        <v>0.05</v>
      </c>
      <c r="O11" s="116"/>
      <c r="P11"/>
    </row>
    <row r="12" spans="1:16" s="4" customFormat="1" ht="16.5">
      <c r="A12" s="53"/>
      <c r="B12" s="58" t="s">
        <v>179</v>
      </c>
      <c r="C12" s="105"/>
      <c r="D12" s="225">
        <f>SUM(D8:D10)</f>
        <v>0</v>
      </c>
      <c r="E12" s="225">
        <f>SUM(E8:E10)</f>
        <v>0</v>
      </c>
      <c r="F12" s="225">
        <f>SUM(F8:F10)</f>
        <v>0</v>
      </c>
      <c r="G12" s="105"/>
      <c r="H12" s="117"/>
      <c r="I12" s="105"/>
      <c r="J12" s="404" t="s">
        <v>180</v>
      </c>
      <c r="K12" s="405"/>
      <c r="L12" s="405"/>
      <c r="M12" s="405"/>
      <c r="N12" s="137">
        <v>0.04</v>
      </c>
      <c r="O12" s="116"/>
      <c r="P12"/>
    </row>
    <row r="13" spans="1:16" s="4" customFormat="1" ht="11.25" customHeight="1">
      <c r="A13" s="53"/>
      <c r="B13" s="115"/>
      <c r="C13" s="105"/>
      <c r="D13" s="105"/>
      <c r="E13" s="105"/>
      <c r="F13" s="105"/>
      <c r="G13" s="105"/>
      <c r="H13" s="117"/>
      <c r="I13" s="105"/>
      <c r="J13" s="135" t="s">
        <v>181</v>
      </c>
      <c r="K13" s="136"/>
      <c r="L13" s="136"/>
      <c r="M13" s="136"/>
      <c r="N13" s="137">
        <v>0.03</v>
      </c>
      <c r="O13" s="116"/>
      <c r="P13"/>
    </row>
    <row r="14" spans="1:16" s="4" customFormat="1" ht="70.5" customHeight="1">
      <c r="A14" s="53"/>
      <c r="B14" s="115"/>
      <c r="C14" s="105"/>
      <c r="D14" s="105"/>
      <c r="E14" s="143" t="s">
        <v>182</v>
      </c>
      <c r="F14" s="105"/>
      <c r="G14" s="149" t="s">
        <v>183</v>
      </c>
      <c r="H14" s="105"/>
      <c r="I14" s="105"/>
      <c r="J14" s="135" t="s">
        <v>184</v>
      </c>
      <c r="K14" s="136"/>
      <c r="L14" s="136"/>
      <c r="M14" s="136"/>
      <c r="N14" s="137">
        <v>0.02</v>
      </c>
      <c r="O14" s="116"/>
      <c r="P14"/>
    </row>
    <row r="15" spans="1:16" s="4" customFormat="1" ht="11.25" customHeight="1">
      <c r="A15" s="53"/>
      <c r="B15" s="53"/>
      <c r="C15" s="105"/>
      <c r="D15" s="105"/>
      <c r="E15" s="117"/>
      <c r="F15" s="112"/>
      <c r="G15" s="119"/>
      <c r="H15" s="105"/>
      <c r="I15" s="105"/>
      <c r="J15" s="404" t="s">
        <v>185</v>
      </c>
      <c r="K15" s="405"/>
      <c r="L15" s="405"/>
      <c r="M15" s="405"/>
      <c r="N15" s="137">
        <v>0.01</v>
      </c>
      <c r="O15" s="116"/>
      <c r="P15"/>
    </row>
    <row r="16" spans="1:16" s="4" customFormat="1" ht="17.25" thickBot="1">
      <c r="A16" s="53"/>
      <c r="B16" s="58" t="s">
        <v>186</v>
      </c>
      <c r="C16" s="105"/>
      <c r="D16" s="105"/>
      <c r="E16" s="203">
        <v>100</v>
      </c>
      <c r="F16" s="105"/>
      <c r="G16" s="203">
        <v>100</v>
      </c>
      <c r="H16" s="105"/>
      <c r="I16" s="105"/>
      <c r="J16" s="406" t="s">
        <v>187</v>
      </c>
      <c r="K16" s="407"/>
      <c r="L16" s="407"/>
      <c r="M16" s="407"/>
      <c r="N16" s="138">
        <v>0</v>
      </c>
      <c r="O16" s="116"/>
      <c r="P16"/>
    </row>
    <row r="17" spans="1:16" ht="16.5">
      <c r="A17" s="53"/>
      <c r="B17" s="53"/>
      <c r="C17" s="105"/>
      <c r="D17" s="117"/>
      <c r="E17" s="120"/>
      <c r="F17" s="105"/>
      <c r="G17" s="228"/>
      <c r="H17" s="117"/>
      <c r="I17" s="105"/>
      <c r="J17" s="105"/>
      <c r="K17" s="105"/>
      <c r="L17" s="105"/>
      <c r="M17" s="105"/>
      <c r="N17" s="105"/>
      <c r="O17" s="116"/>
    </row>
    <row r="18" spans="1:16" s="4" customFormat="1" ht="16.5">
      <c r="A18" s="53"/>
      <c r="B18" s="58" t="s">
        <v>188</v>
      </c>
      <c r="C18" s="105"/>
      <c r="D18" s="105"/>
      <c r="E18" s="226">
        <f>IFERROR(F12/E16,"")</f>
        <v>0</v>
      </c>
      <c r="F18" s="105"/>
      <c r="G18" s="203">
        <v>100</v>
      </c>
      <c r="H18" s="117"/>
      <c r="I18" s="105"/>
      <c r="J18" s="105"/>
      <c r="K18" s="105"/>
      <c r="L18" s="105"/>
      <c r="M18" s="105"/>
      <c r="N18" s="105"/>
      <c r="O18" s="116"/>
      <c r="P18"/>
    </row>
    <row r="19" spans="1:16" s="4" customFormat="1" ht="16.5">
      <c r="A19" s="53"/>
      <c r="B19" s="105"/>
      <c r="C19" s="105"/>
      <c r="D19" s="105"/>
      <c r="E19" s="227"/>
      <c r="F19" s="105"/>
      <c r="G19" s="105"/>
      <c r="H19" s="117"/>
      <c r="I19" s="105"/>
      <c r="J19" s="105"/>
      <c r="K19" s="105"/>
      <c r="L19" s="105"/>
      <c r="M19" s="105"/>
      <c r="N19" s="105"/>
      <c r="O19" s="116"/>
      <c r="P19"/>
    </row>
    <row r="20" spans="1:16" s="4" customFormat="1" ht="16.5">
      <c r="A20" s="53"/>
      <c r="B20" s="58" t="s">
        <v>189</v>
      </c>
      <c r="C20" s="105"/>
      <c r="D20" s="105"/>
      <c r="E20" s="226">
        <f>IFERROR(IF(E18&lt;=0.16,0.05,CHOOSE(MIN(ROUNDUP((E18*100)-15,0),6),0.05,0.04,0.03,0.02,0.01,0)),"")</f>
        <v>0.05</v>
      </c>
      <c r="F20" s="105"/>
      <c r="G20" s="139">
        <f>IFERROR(IF(G18&lt;=0.16,0.05,CHOOSE(MIN(ROUNDUP((G18*100)-15,0),6),0.05,0.04,0.03,0.02,0.01,0)),"")</f>
        <v>0</v>
      </c>
      <c r="H20" s="117"/>
      <c r="I20" s="105"/>
      <c r="J20" s="105"/>
      <c r="K20" s="105"/>
      <c r="L20" s="105"/>
      <c r="M20" s="105"/>
      <c r="N20" s="105"/>
      <c r="O20" s="116"/>
      <c r="P20"/>
    </row>
    <row r="21" spans="1:16" s="4" customFormat="1" ht="11.25" customHeight="1">
      <c r="A21" s="53"/>
      <c r="B21" s="105"/>
      <c r="C21" s="105"/>
      <c r="D21" s="105"/>
      <c r="E21" s="105"/>
      <c r="F21" s="112"/>
      <c r="G21" s="105"/>
      <c r="H21" s="112"/>
      <c r="I21" s="105"/>
      <c r="J21" s="105"/>
      <c r="K21" s="105"/>
      <c r="L21" s="105"/>
      <c r="M21" s="105"/>
      <c r="N21" s="105"/>
      <c r="O21" s="116"/>
      <c r="P21"/>
    </row>
    <row r="22" spans="1:16" s="4" customFormat="1" ht="11.25" customHeight="1" thickBot="1">
      <c r="A22" s="53"/>
      <c r="B22" s="105"/>
      <c r="C22" s="105"/>
      <c r="D22" s="105"/>
      <c r="E22" s="105"/>
      <c r="F22" s="112"/>
      <c r="G22" s="105"/>
      <c r="H22" s="112"/>
      <c r="I22" s="105"/>
      <c r="J22" s="105"/>
      <c r="K22" s="105"/>
      <c r="L22" s="105"/>
      <c r="M22" s="105"/>
      <c r="N22" s="105"/>
      <c r="O22" s="116"/>
      <c r="P22"/>
    </row>
    <row r="23" spans="1:16" s="4" customFormat="1" ht="20.25">
      <c r="A23" s="53"/>
      <c r="B23" s="121"/>
      <c r="C23" s="122"/>
      <c r="D23" s="408" t="s">
        <v>190</v>
      </c>
      <c r="E23" s="409"/>
      <c r="F23" s="409"/>
      <c r="G23" s="410"/>
      <c r="H23" s="117"/>
      <c r="I23" s="112"/>
      <c r="J23" s="105"/>
      <c r="K23" s="105"/>
      <c r="L23" s="105"/>
      <c r="M23" s="105"/>
      <c r="N23" s="105"/>
      <c r="O23" s="116"/>
      <c r="P23"/>
    </row>
    <row r="24" spans="1:16" s="4" customFormat="1" ht="60.75">
      <c r="A24" s="53"/>
      <c r="B24" s="123"/>
      <c r="C24" s="105"/>
      <c r="D24" s="142" t="s">
        <v>191</v>
      </c>
      <c r="E24" s="142" t="s">
        <v>192</v>
      </c>
      <c r="F24" s="142" t="s">
        <v>193</v>
      </c>
      <c r="G24" s="142" t="s">
        <v>194</v>
      </c>
      <c r="H24" s="117"/>
      <c r="I24" s="112"/>
      <c r="J24" s="105"/>
      <c r="K24" s="105"/>
      <c r="L24" s="105"/>
      <c r="M24" s="105"/>
      <c r="N24" s="105"/>
      <c r="O24" s="116"/>
      <c r="P24"/>
    </row>
    <row r="25" spans="1:16" s="4" customFormat="1" ht="16.5">
      <c r="A25" s="53"/>
      <c r="B25" s="123"/>
      <c r="C25" s="105"/>
      <c r="D25" s="96" t="s">
        <v>195</v>
      </c>
      <c r="E25" s="96" t="s">
        <v>195</v>
      </c>
      <c r="F25" s="96" t="s">
        <v>195</v>
      </c>
      <c r="G25" s="96" t="s">
        <v>195</v>
      </c>
      <c r="H25" s="117"/>
      <c r="I25" s="112"/>
      <c r="J25" s="105"/>
      <c r="K25" s="105"/>
      <c r="L25" s="105"/>
      <c r="M25" s="105"/>
      <c r="N25" s="105"/>
      <c r="O25" s="116"/>
      <c r="P25"/>
    </row>
    <row r="26" spans="1:16" s="4" customFormat="1" ht="15" customHeight="1">
      <c r="A26" s="53"/>
      <c r="B26" s="124" t="s">
        <v>172</v>
      </c>
      <c r="C26" s="105"/>
      <c r="D26" s="203">
        <v>100</v>
      </c>
      <c r="E26" s="203">
        <v>100</v>
      </c>
      <c r="F26" s="203">
        <v>100</v>
      </c>
      <c r="G26" s="203">
        <v>100</v>
      </c>
      <c r="H26" s="117"/>
      <c r="I26" s="112"/>
      <c r="J26" s="105"/>
      <c r="K26" s="105"/>
      <c r="L26" s="105"/>
      <c r="M26" s="105"/>
      <c r="N26" s="105"/>
      <c r="O26" s="116"/>
      <c r="P26"/>
    </row>
    <row r="27" spans="1:16" s="4" customFormat="1" ht="15" customHeight="1">
      <c r="A27" s="53"/>
      <c r="B27" s="124" t="s">
        <v>174</v>
      </c>
      <c r="C27" s="105"/>
      <c r="D27" s="203">
        <v>100</v>
      </c>
      <c r="E27" s="203">
        <v>100</v>
      </c>
      <c r="F27" s="203">
        <v>100</v>
      </c>
      <c r="G27" s="203">
        <v>100</v>
      </c>
      <c r="H27" s="117"/>
      <c r="I27" s="112"/>
      <c r="J27" s="105"/>
      <c r="K27" s="105"/>
      <c r="L27" s="105"/>
      <c r="M27" s="105"/>
      <c r="N27" s="105"/>
      <c r="O27" s="116"/>
      <c r="P27"/>
    </row>
    <row r="28" spans="1:16" ht="15" customHeight="1">
      <c r="A28" s="53"/>
      <c r="B28" s="124" t="s">
        <v>196</v>
      </c>
      <c r="C28" s="112"/>
      <c r="D28" s="203">
        <v>100</v>
      </c>
      <c r="E28" s="203">
        <v>100</v>
      </c>
      <c r="F28" s="203">
        <v>100</v>
      </c>
      <c r="G28" s="203">
        <v>100</v>
      </c>
      <c r="H28" s="112"/>
      <c r="I28" s="105"/>
      <c r="J28" s="105"/>
      <c r="K28" s="105"/>
      <c r="L28" s="53"/>
      <c r="M28" s="53"/>
      <c r="N28" s="53"/>
      <c r="O28" s="125"/>
    </row>
    <row r="29" spans="1:16" ht="15" customHeight="1">
      <c r="A29" s="53"/>
      <c r="B29" s="123"/>
      <c r="C29" s="112"/>
      <c r="D29" s="105"/>
      <c r="E29" s="105"/>
      <c r="F29" s="105"/>
      <c r="G29" s="151"/>
      <c r="H29" s="112"/>
      <c r="I29" s="105"/>
      <c r="J29" s="105"/>
      <c r="K29" s="105"/>
      <c r="L29" s="53"/>
      <c r="M29" s="53"/>
      <c r="N29" s="53"/>
      <c r="O29" s="125"/>
    </row>
    <row r="30" spans="1:16" s="4" customFormat="1" ht="15" customHeight="1" thickBot="1">
      <c r="A30" s="53"/>
      <c r="B30" s="126"/>
      <c r="C30" s="127"/>
      <c r="D30" s="229">
        <f>SUM(D26:D28)</f>
        <v>300</v>
      </c>
      <c r="E30" s="229">
        <f>SUM(E26:E28)</f>
        <v>300</v>
      </c>
      <c r="F30" s="229">
        <f>SUM(F26:F28)</f>
        <v>300</v>
      </c>
      <c r="G30" s="230">
        <f>SUM(G26:G28)</f>
        <v>300</v>
      </c>
      <c r="H30" s="105"/>
      <c r="I30" s="105"/>
      <c r="J30" s="105"/>
      <c r="K30" s="105"/>
      <c r="L30" s="53"/>
      <c r="M30" s="105"/>
      <c r="N30" s="105"/>
      <c r="O30" s="116"/>
    </row>
    <row r="31" spans="1:16" s="4" customFormat="1" ht="11.25" customHeight="1">
      <c r="A31" s="53"/>
      <c r="B31" s="105"/>
      <c r="C31" s="112"/>
      <c r="D31" s="105"/>
      <c r="E31" s="105"/>
      <c r="F31" s="105"/>
      <c r="G31" s="105"/>
      <c r="H31" s="105"/>
      <c r="I31" s="105"/>
      <c r="J31" s="105"/>
      <c r="K31" s="105"/>
      <c r="L31" s="53"/>
      <c r="M31" s="105"/>
      <c r="N31" s="105"/>
      <c r="O31" s="116"/>
    </row>
    <row r="32" spans="1:16" s="4" customFormat="1" ht="11.25" customHeight="1">
      <c r="A32" s="53"/>
      <c r="B32" s="105"/>
      <c r="C32" s="112"/>
      <c r="D32" s="105"/>
      <c r="E32" s="105"/>
      <c r="F32" s="105"/>
      <c r="G32" s="105"/>
      <c r="H32" s="105"/>
      <c r="I32" s="105"/>
      <c r="J32" s="105"/>
      <c r="K32" s="105"/>
      <c r="L32" s="53"/>
      <c r="M32" s="105"/>
      <c r="N32" s="105"/>
      <c r="O32" s="116"/>
    </row>
    <row r="33" spans="1:16" s="4" customFormat="1" ht="39" customHeight="1">
      <c r="A33" s="53"/>
      <c r="B33" s="398" t="s">
        <v>197</v>
      </c>
      <c r="C33" s="399"/>
      <c r="D33" s="395" t="s">
        <v>198</v>
      </c>
      <c r="E33" s="396"/>
      <c r="F33" s="396"/>
      <c r="G33" s="397"/>
      <c r="H33" s="105"/>
      <c r="I33" s="105"/>
      <c r="J33" s="105"/>
      <c r="K33" s="105"/>
      <c r="L33" s="53"/>
      <c r="M33" s="105"/>
      <c r="N33" s="105"/>
      <c r="O33" s="116"/>
    </row>
    <row r="34" spans="1:16" s="4" customFormat="1" ht="115.5" customHeight="1">
      <c r="A34" s="53"/>
      <c r="B34" s="400"/>
      <c r="C34" s="401"/>
      <c r="D34" s="143" t="s">
        <v>199</v>
      </c>
      <c r="E34" s="145" t="s">
        <v>168</v>
      </c>
      <c r="F34" s="147" t="s">
        <v>200</v>
      </c>
      <c r="G34" s="148" t="s">
        <v>201</v>
      </c>
      <c r="H34" s="105"/>
      <c r="I34" s="105"/>
      <c r="J34" s="105"/>
      <c r="K34" s="105"/>
      <c r="L34" s="53"/>
      <c r="M34" s="105"/>
      <c r="N34" s="105"/>
      <c r="O34" s="116"/>
    </row>
    <row r="35" spans="1:16" s="4" customFormat="1" ht="17.100000000000001" customHeight="1">
      <c r="A35" s="53"/>
      <c r="B35" s="150"/>
      <c r="C35" s="112"/>
      <c r="D35" s="146" t="s">
        <v>60</v>
      </c>
      <c r="E35" s="144" t="s">
        <v>60</v>
      </c>
      <c r="F35" s="59"/>
      <c r="G35" s="140"/>
      <c r="H35" s="105"/>
      <c r="I35" s="105"/>
      <c r="J35" s="105"/>
      <c r="K35" s="105"/>
      <c r="L35" s="53"/>
      <c r="M35" s="105"/>
      <c r="N35" s="105"/>
      <c r="O35" s="116"/>
    </row>
    <row r="36" spans="1:16" s="4" customFormat="1" ht="15.95" customHeight="1">
      <c r="A36" s="53"/>
      <c r="B36" s="123" t="s">
        <v>202</v>
      </c>
      <c r="C36" s="112"/>
      <c r="D36" s="204">
        <v>100</v>
      </c>
      <c r="E36" s="204">
        <v>100</v>
      </c>
      <c r="F36" s="204">
        <v>100</v>
      </c>
      <c r="G36" s="204">
        <v>100</v>
      </c>
      <c r="H36" s="105"/>
      <c r="I36" s="105"/>
      <c r="J36" s="105"/>
      <c r="K36" s="105"/>
      <c r="L36" s="53"/>
      <c r="M36" s="105"/>
      <c r="N36" s="105"/>
      <c r="O36" s="116"/>
    </row>
    <row r="37" spans="1:16" s="4" customFormat="1" ht="16.5">
      <c r="A37" s="53"/>
      <c r="B37" s="123" t="s">
        <v>203</v>
      </c>
      <c r="C37" s="105"/>
      <c r="D37" s="204">
        <v>100</v>
      </c>
      <c r="E37" s="204">
        <v>100</v>
      </c>
      <c r="F37" s="204">
        <v>100</v>
      </c>
      <c r="G37" s="204">
        <v>100</v>
      </c>
      <c r="H37" s="112"/>
      <c r="I37" s="112"/>
      <c r="J37" s="105"/>
      <c r="K37" s="105"/>
      <c r="L37" s="105"/>
      <c r="M37" s="105"/>
      <c r="N37" s="105"/>
      <c r="O37" s="125"/>
    </row>
    <row r="38" spans="1:16" s="4" customFormat="1" ht="16.5">
      <c r="A38" s="53"/>
      <c r="B38" s="123" t="s">
        <v>204</v>
      </c>
      <c r="C38" s="105"/>
      <c r="D38" s="204">
        <v>100</v>
      </c>
      <c r="E38" s="204">
        <v>100</v>
      </c>
      <c r="F38" s="204">
        <v>100</v>
      </c>
      <c r="G38" s="204">
        <v>100</v>
      </c>
      <c r="H38" s="112"/>
      <c r="I38" s="112"/>
      <c r="J38" s="105"/>
      <c r="K38" s="105"/>
      <c r="L38" s="105"/>
      <c r="M38" s="105"/>
      <c r="N38" s="105"/>
      <c r="O38" s="125"/>
    </row>
    <row r="39" spans="1:16" s="4" customFormat="1" ht="16.5">
      <c r="A39" s="53"/>
      <c r="B39" s="207" t="s">
        <v>205</v>
      </c>
      <c r="C39" s="105"/>
      <c r="D39" s="204">
        <v>100</v>
      </c>
      <c r="E39" s="204">
        <v>100</v>
      </c>
      <c r="F39" s="204">
        <v>100</v>
      </c>
      <c r="G39" s="204">
        <v>100</v>
      </c>
      <c r="H39" s="112"/>
      <c r="I39" s="112"/>
      <c r="J39" s="105"/>
      <c r="K39" s="105"/>
      <c r="L39" s="105"/>
      <c r="M39" s="105"/>
      <c r="N39" s="105"/>
      <c r="O39" s="125"/>
    </row>
    <row r="40" spans="1:16" s="4" customFormat="1" ht="16.5">
      <c r="A40" s="53"/>
      <c r="B40" s="207" t="s">
        <v>205</v>
      </c>
      <c r="C40" s="105"/>
      <c r="D40" s="204">
        <v>100</v>
      </c>
      <c r="E40" s="204">
        <v>100</v>
      </c>
      <c r="F40" s="204">
        <v>100</v>
      </c>
      <c r="G40" s="204">
        <v>100</v>
      </c>
      <c r="H40" s="112"/>
      <c r="I40" s="112"/>
      <c r="J40" s="105"/>
      <c r="K40" s="105"/>
      <c r="L40" s="105"/>
      <c r="M40" s="105"/>
      <c r="N40" s="105"/>
      <c r="O40" s="125"/>
    </row>
    <row r="41" spans="1:16" s="4" customFormat="1" ht="16.5">
      <c r="A41" s="53"/>
      <c r="B41" s="207" t="s">
        <v>205</v>
      </c>
      <c r="C41" s="105"/>
      <c r="D41" s="204">
        <v>100</v>
      </c>
      <c r="E41" s="204">
        <v>100</v>
      </c>
      <c r="F41" s="204">
        <v>100</v>
      </c>
      <c r="G41" s="204">
        <v>100</v>
      </c>
      <c r="H41" s="112"/>
      <c r="I41" s="112"/>
      <c r="J41" s="105"/>
      <c r="K41" s="105"/>
      <c r="L41" s="105"/>
      <c r="M41" s="105"/>
      <c r="N41" s="105"/>
      <c r="O41" s="125"/>
    </row>
    <row r="42" spans="1:16" s="4" customFormat="1" ht="16.5">
      <c r="A42" s="53"/>
      <c r="B42" s="207" t="s">
        <v>205</v>
      </c>
      <c r="C42" s="105"/>
      <c r="D42" s="204">
        <v>100</v>
      </c>
      <c r="E42" s="204">
        <v>100</v>
      </c>
      <c r="F42" s="204">
        <v>100</v>
      </c>
      <c r="G42" s="204">
        <v>100</v>
      </c>
      <c r="H42" s="112"/>
      <c r="I42" s="112"/>
      <c r="J42" s="105"/>
      <c r="K42" s="105"/>
      <c r="L42" s="105"/>
      <c r="M42" s="105"/>
      <c r="N42" s="105"/>
      <c r="O42" s="125"/>
    </row>
    <row r="43" spans="1:16" s="4" customFormat="1" ht="17.25" thickBot="1">
      <c r="A43" s="53"/>
      <c r="B43" s="208" t="s">
        <v>205</v>
      </c>
      <c r="C43" s="128"/>
      <c r="D43" s="204">
        <v>100</v>
      </c>
      <c r="E43" s="204">
        <v>100</v>
      </c>
      <c r="F43" s="204">
        <v>100</v>
      </c>
      <c r="G43" s="204">
        <v>100</v>
      </c>
      <c r="H43" s="112"/>
      <c r="I43" s="112"/>
      <c r="J43" s="105"/>
      <c r="K43" s="105"/>
      <c r="L43" s="105"/>
      <c r="M43" s="105"/>
      <c r="N43" s="105"/>
      <c r="O43" s="116"/>
      <c r="P43"/>
    </row>
    <row r="44" spans="1:16" ht="18" thickBot="1">
      <c r="A44" s="53"/>
      <c r="B44" s="152" t="s">
        <v>39</v>
      </c>
      <c r="C44" s="127"/>
      <c r="D44" s="231">
        <f>SUM(D36:D43)</f>
        <v>800</v>
      </c>
      <c r="E44" s="231">
        <f>SUM(E36:E43)</f>
        <v>800</v>
      </c>
      <c r="F44" s="231">
        <f>SUM(F36:F43)</f>
        <v>800</v>
      </c>
      <c r="G44" s="105"/>
      <c r="H44" s="112"/>
      <c r="I44" s="112"/>
      <c r="J44" s="105"/>
      <c r="K44" s="105"/>
      <c r="L44" s="105"/>
      <c r="M44" s="105"/>
      <c r="N44" s="105"/>
      <c r="O44" s="116"/>
    </row>
    <row r="45" spans="1:16" s="4" customFormat="1" ht="16.5" customHeight="1" thickBot="1">
      <c r="A45" s="53"/>
      <c r="B45" s="402" t="s">
        <v>206</v>
      </c>
      <c r="C45" s="403"/>
      <c r="D45" s="141" t="str">
        <f>IF(D10=D44,"Match","Error")</f>
        <v>Error</v>
      </c>
      <c r="E45" s="141" t="str">
        <f>IF(E10=E44,"Match","Error")</f>
        <v>Error</v>
      </c>
      <c r="F45" s="141" t="str">
        <f>IF(F10=F44,"Match","Error")</f>
        <v>Error</v>
      </c>
      <c r="G45" s="105"/>
      <c r="H45" s="112"/>
      <c r="I45" s="112"/>
      <c r="J45" s="105"/>
      <c r="K45" s="105"/>
      <c r="L45" s="105"/>
      <c r="M45" s="105"/>
      <c r="N45" s="105"/>
      <c r="O45" s="116"/>
      <c r="P45"/>
    </row>
    <row r="46" spans="1:16" ht="16.5">
      <c r="A46" s="53"/>
      <c r="B46" s="53"/>
      <c r="C46" s="105"/>
      <c r="D46" s="105"/>
      <c r="E46" s="105"/>
      <c r="F46" s="105"/>
      <c r="G46" s="112"/>
      <c r="H46" s="112"/>
      <c r="I46" s="112"/>
      <c r="J46" s="105"/>
      <c r="K46" s="105"/>
      <c r="L46" s="105"/>
      <c r="M46" s="105"/>
      <c r="N46" s="105"/>
      <c r="O46" s="116"/>
    </row>
    <row r="47" spans="1:16" ht="16.5">
      <c r="A47" s="53"/>
      <c r="B47" s="53"/>
      <c r="C47" s="105"/>
      <c r="D47" s="105"/>
      <c r="E47" s="105"/>
      <c r="F47" s="105"/>
      <c r="G47" s="112"/>
      <c r="H47" s="112"/>
      <c r="I47" s="112"/>
      <c r="J47" s="105"/>
      <c r="K47" s="105"/>
      <c r="L47" s="105"/>
      <c r="M47" s="105"/>
      <c r="N47" s="105"/>
      <c r="O47" s="116"/>
    </row>
  </sheetData>
  <mergeCells count="14">
    <mergeCell ref="B1:H1"/>
    <mergeCell ref="D33:G33"/>
    <mergeCell ref="B33:C34"/>
    <mergeCell ref="B45:C45"/>
    <mergeCell ref="J15:M15"/>
    <mergeCell ref="J16:M16"/>
    <mergeCell ref="D23:G23"/>
    <mergeCell ref="J12:M12"/>
    <mergeCell ref="D2:D3"/>
    <mergeCell ref="E2:E3"/>
    <mergeCell ref="J8:N8"/>
    <mergeCell ref="J10:M10"/>
    <mergeCell ref="J11:M11"/>
    <mergeCell ref="F2:F3"/>
  </mergeCells>
  <hyperlinks>
    <hyperlink ref="B3" location="Definitions!C305" display="Click here for item definitions" xr:uid="{00000000-0004-0000-0700-000000000000}"/>
  </hyperlinks>
  <pageMargins left="0.74803149606299213" right="0.74803149606299213" top="0.98425196850393704" bottom="0.98425196850393704" header="0.51181102362204722" footer="0.51181102362204722"/>
  <pageSetup paperSize="9" scale="41" orientation="landscape" r:id="rId1"/>
  <headerFooter alignWithMargins="0">
    <oddHeader>&amp;C&amp;"Calibri"&amp;10&amp;K000000 IN CONFIDENCE&amp;1#_x000D_</oddHeader>
    <oddFooter>&amp;L&amp;F&amp;C_x000D_&amp;1#&amp;"Calibri"&amp;10&amp;K000000 IN CONFIDENCE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1">
    <tabColor theme="0"/>
    <pageSetUpPr fitToPage="1"/>
  </sheetPr>
  <dimension ref="A1:Q38"/>
  <sheetViews>
    <sheetView showGridLines="0" view="pageBreakPreview" zoomScale="80" zoomScaleNormal="55" zoomScaleSheetLayoutView="80" workbookViewId="0">
      <pane xSplit="4" ySplit="4" topLeftCell="E5" activePane="bottomRight" state="frozen"/>
      <selection pane="topRight" activeCell="A2" sqref="A2"/>
      <selection pane="bottomLeft" activeCell="A2" sqref="A2"/>
      <selection pane="bottomRight" activeCell="J30" sqref="J30"/>
    </sheetView>
  </sheetViews>
  <sheetFormatPr defaultRowHeight="12.75"/>
  <cols>
    <col min="1" max="1" width="2.85546875" customWidth="1"/>
    <col min="2" max="2" width="31.5703125" customWidth="1"/>
    <col min="3" max="3" width="62.140625" customWidth="1"/>
    <col min="4" max="4" width="14.140625" customWidth="1"/>
    <col min="5" max="5" width="2.85546875" customWidth="1"/>
    <col min="6" max="14" width="16.140625" style="4" customWidth="1"/>
    <col min="15" max="15" width="24.42578125" style="4" customWidth="1"/>
    <col min="16" max="16" width="28.5703125" customWidth="1"/>
    <col min="17" max="17" width="27.85546875" customWidth="1"/>
  </cols>
  <sheetData>
    <row r="1" spans="1:17" ht="40.5">
      <c r="A1" s="421" t="s">
        <v>207</v>
      </c>
      <c r="B1" s="421"/>
      <c r="C1" s="421"/>
      <c r="D1" s="421"/>
      <c r="E1" s="154"/>
      <c r="F1" s="422" t="s">
        <v>128</v>
      </c>
      <c r="G1" s="423"/>
      <c r="H1" s="423"/>
      <c r="I1" s="423"/>
      <c r="J1" s="423"/>
      <c r="K1" s="423"/>
      <c r="L1" s="423"/>
      <c r="M1" s="423"/>
      <c r="N1" s="423"/>
    </row>
    <row r="2" spans="1:17" ht="22.5" customHeight="1">
      <c r="A2" s="428" t="s">
        <v>208</v>
      </c>
      <c r="B2" s="428"/>
      <c r="C2" s="429"/>
      <c r="D2" s="424" t="s">
        <v>39</v>
      </c>
      <c r="E2" s="39"/>
      <c r="F2" s="426" t="s">
        <v>209</v>
      </c>
      <c r="G2" s="171" t="s">
        <v>210</v>
      </c>
      <c r="H2" s="171" t="s">
        <v>211</v>
      </c>
      <c r="I2" s="171" t="s">
        <v>132</v>
      </c>
      <c r="J2" s="171" t="s">
        <v>133</v>
      </c>
      <c r="K2" s="171" t="s">
        <v>134</v>
      </c>
      <c r="L2" s="171" t="s">
        <v>212</v>
      </c>
      <c r="M2" s="171" t="s">
        <v>213</v>
      </c>
      <c r="N2" s="171" t="s">
        <v>214</v>
      </c>
      <c r="P2" s="4"/>
    </row>
    <row r="3" spans="1:17" ht="17.25">
      <c r="A3" s="162"/>
      <c r="B3" s="163" t="s">
        <v>110</v>
      </c>
      <c r="C3" s="162"/>
      <c r="D3" s="425"/>
      <c r="E3" s="39"/>
      <c r="F3" s="427"/>
      <c r="G3" s="172" t="s">
        <v>215</v>
      </c>
      <c r="H3" s="172" t="s">
        <v>137</v>
      </c>
      <c r="I3" s="172" t="s">
        <v>138</v>
      </c>
      <c r="J3" s="172" t="s">
        <v>139</v>
      </c>
      <c r="K3" s="172" t="s">
        <v>216</v>
      </c>
      <c r="L3" s="172" t="s">
        <v>140</v>
      </c>
      <c r="M3" s="172" t="s">
        <v>217</v>
      </c>
      <c r="N3" s="172"/>
    </row>
    <row r="4" spans="1:17" ht="14.25">
      <c r="A4" s="162"/>
      <c r="B4" s="162">
        <f>COUNTA(F9:N9,#REF!,#REF!,#REF!,#REF!,#REF!,#REF!,#REF!,#REF!,F21:N22,#REF!)</f>
        <v>23</v>
      </c>
      <c r="C4" s="162">
        <f>COUNTA(D6:N25,#REF!)</f>
        <v>78</v>
      </c>
      <c r="D4" s="164" t="s">
        <v>60</v>
      </c>
      <c r="E4" s="39"/>
      <c r="F4" s="164" t="s">
        <v>60</v>
      </c>
      <c r="G4" s="164" t="s">
        <v>60</v>
      </c>
      <c r="H4" s="164" t="s">
        <v>60</v>
      </c>
      <c r="I4" s="164" t="s">
        <v>60</v>
      </c>
      <c r="J4" s="164" t="s">
        <v>60</v>
      </c>
      <c r="K4" s="164" t="s">
        <v>60</v>
      </c>
      <c r="L4" s="164" t="s">
        <v>60</v>
      </c>
      <c r="M4" s="164" t="s">
        <v>60</v>
      </c>
      <c r="N4" s="164" t="s">
        <v>60</v>
      </c>
    </row>
    <row r="5" spans="1:17" ht="14.25">
      <c r="A5" s="39"/>
      <c r="B5" s="39"/>
      <c r="C5" s="39"/>
      <c r="D5" s="39"/>
      <c r="E5" s="39"/>
      <c r="F5" s="88"/>
      <c r="G5" s="88"/>
      <c r="H5" s="88"/>
      <c r="I5" s="88"/>
      <c r="J5" s="88"/>
      <c r="K5" s="88"/>
      <c r="L5" s="88"/>
      <c r="M5" s="88"/>
      <c r="N5" s="88"/>
    </row>
    <row r="6" spans="1:17" ht="17.25">
      <c r="A6" s="39"/>
      <c r="B6" s="176" t="s">
        <v>31</v>
      </c>
      <c r="C6" s="176" t="s">
        <v>39</v>
      </c>
      <c r="D6" s="165" t="e">
        <f>#REF!+#REF!</f>
        <v>#REF!</v>
      </c>
      <c r="E6" s="39"/>
      <c r="F6" s="165" t="e">
        <f>#REF!+#REF!</f>
        <v>#REF!</v>
      </c>
      <c r="G6" s="165" t="e">
        <f>#REF!+#REF!</f>
        <v>#REF!</v>
      </c>
      <c r="H6" s="165" t="e">
        <f>#REF!+#REF!</f>
        <v>#REF!</v>
      </c>
      <c r="I6" s="165" t="e">
        <f>#REF!+#REF!</f>
        <v>#REF!</v>
      </c>
      <c r="J6" s="165" t="e">
        <f>#REF!+#REF!</f>
        <v>#REF!</v>
      </c>
      <c r="K6" s="165" t="e">
        <f>#REF!+#REF!</f>
        <v>#REF!</v>
      </c>
      <c r="L6" s="165" t="e">
        <f>#REF!+#REF!</f>
        <v>#REF!</v>
      </c>
      <c r="M6" s="165" t="e">
        <f>#REF!+#REF!</f>
        <v>#REF!</v>
      </c>
      <c r="N6" s="165" t="e">
        <f>#REF!+#REF!</f>
        <v>#REF!</v>
      </c>
    </row>
    <row r="7" spans="1:17" ht="16.5">
      <c r="A7" s="39"/>
      <c r="B7" s="53"/>
      <c r="C7" s="53"/>
      <c r="D7" s="79"/>
      <c r="E7" s="39"/>
      <c r="F7" s="88"/>
      <c r="G7" s="88"/>
      <c r="H7" s="88"/>
      <c r="I7" s="88"/>
      <c r="J7" s="88"/>
      <c r="K7" s="88"/>
      <c r="L7" s="88"/>
      <c r="M7" s="88"/>
      <c r="N7" s="88"/>
    </row>
    <row r="8" spans="1:17" ht="16.5">
      <c r="A8" s="39"/>
      <c r="B8" s="53"/>
      <c r="C8" s="53"/>
      <c r="D8" s="79"/>
      <c r="E8" s="39"/>
      <c r="F8" s="88"/>
      <c r="G8" s="88"/>
      <c r="H8" s="88"/>
      <c r="I8" s="88"/>
      <c r="J8" s="88"/>
      <c r="K8" s="88"/>
      <c r="L8" s="88"/>
      <c r="M8" s="88"/>
      <c r="N8" s="88"/>
      <c r="P8" s="97" t="s">
        <v>218</v>
      </c>
    </row>
    <row r="9" spans="1:17" ht="17.25">
      <c r="A9" s="39"/>
      <c r="B9" s="176" t="s">
        <v>219</v>
      </c>
      <c r="C9" s="199" t="s">
        <v>41</v>
      </c>
      <c r="D9" s="165" t="e">
        <f>SUM(F9:N9)</f>
        <v>#REF!</v>
      </c>
      <c r="E9" s="91"/>
      <c r="F9" s="165" t="e">
        <f>#REF!+#REF!</f>
        <v>#REF!</v>
      </c>
      <c r="G9" s="165" t="e">
        <f>#REF!+#REF!</f>
        <v>#REF!</v>
      </c>
      <c r="H9" s="165" t="e">
        <f>#REF!+#REF!</f>
        <v>#REF!</v>
      </c>
      <c r="I9" s="165" t="e">
        <f>#REF!+#REF!</f>
        <v>#REF!</v>
      </c>
      <c r="J9" s="165" t="e">
        <f>#REF!+#REF!</f>
        <v>#REF!</v>
      </c>
      <c r="K9" s="165" t="e">
        <f>#REF!+#REF!</f>
        <v>#REF!</v>
      </c>
      <c r="L9" s="165" t="e">
        <f>#REF!+#REF!</f>
        <v>#REF!</v>
      </c>
      <c r="M9" s="165" t="e">
        <f>#REF!+#REF!</f>
        <v>#REF!</v>
      </c>
      <c r="N9" s="165" t="e">
        <f>#REF!+#REF!</f>
        <v>#REF!</v>
      </c>
      <c r="P9" s="4" t="s">
        <v>220</v>
      </c>
      <c r="Q9" s="4">
        <f>COUNTIFS(F6:N25,P9)</f>
        <v>10</v>
      </c>
    </row>
    <row r="10" spans="1:17" ht="16.5">
      <c r="A10" s="39"/>
      <c r="B10" s="58"/>
      <c r="C10" s="53"/>
      <c r="D10" s="79"/>
      <c r="E10" s="39"/>
      <c r="F10" s="88"/>
      <c r="G10" s="88"/>
      <c r="H10" s="88"/>
      <c r="I10" s="88"/>
      <c r="J10" s="88"/>
      <c r="K10" s="88"/>
      <c r="L10" s="88"/>
      <c r="M10" s="88"/>
      <c r="N10" s="88"/>
      <c r="P10" s="234" t="s">
        <v>221</v>
      </c>
      <c r="Q10" s="257">
        <f>COUNTIFS(F6:N25,P10)+Q9</f>
        <v>50</v>
      </c>
    </row>
    <row r="11" spans="1:17" s="4" customFormat="1" ht="16.5">
      <c r="A11" s="88"/>
      <c r="B11" s="43"/>
      <c r="C11" s="244" t="s">
        <v>222</v>
      </c>
      <c r="D11" s="94">
        <f>SUM(F11:N11)</f>
        <v>0</v>
      </c>
      <c r="E11" s="88"/>
      <c r="F11" s="205" t="s">
        <v>220</v>
      </c>
      <c r="G11" s="205" t="s">
        <v>220</v>
      </c>
      <c r="H11" s="242" t="s">
        <v>221</v>
      </c>
      <c r="I11" s="242" t="s">
        <v>221</v>
      </c>
      <c r="J11" s="242" t="s">
        <v>221</v>
      </c>
      <c r="K11" s="242" t="s">
        <v>221</v>
      </c>
      <c r="L11" s="242" t="s">
        <v>221</v>
      </c>
      <c r="M11" s="242" t="s">
        <v>221</v>
      </c>
      <c r="N11" s="242" t="s">
        <v>221</v>
      </c>
      <c r="O11"/>
      <c r="P11" s="243" t="s">
        <v>223</v>
      </c>
      <c r="Q11" s="259"/>
    </row>
    <row r="12" spans="1:17" s="4" customFormat="1" ht="16.5">
      <c r="A12" s="88"/>
      <c r="B12" s="39"/>
      <c r="C12" s="244" t="s">
        <v>224</v>
      </c>
      <c r="D12" s="94">
        <f>SUM(F12:N12)</f>
        <v>0</v>
      </c>
      <c r="E12" s="88"/>
      <c r="F12" s="205" t="s">
        <v>220</v>
      </c>
      <c r="G12" s="205" t="s">
        <v>220</v>
      </c>
      <c r="H12" s="242" t="s">
        <v>221</v>
      </c>
      <c r="I12" s="242" t="s">
        <v>221</v>
      </c>
      <c r="J12" s="242" t="s">
        <v>221</v>
      </c>
      <c r="K12" s="242" t="s">
        <v>221</v>
      </c>
      <c r="L12" s="242" t="s">
        <v>221</v>
      </c>
      <c r="M12" s="242" t="s">
        <v>221</v>
      </c>
      <c r="N12" s="242" t="s">
        <v>221</v>
      </c>
      <c r="O12"/>
      <c r="P12" s="239" t="s">
        <v>225</v>
      </c>
      <c r="Q12"/>
    </row>
    <row r="13" spans="1:17" s="4" customFormat="1" ht="16.5">
      <c r="A13" s="88"/>
      <c r="B13" s="39"/>
      <c r="C13" s="53"/>
      <c r="D13" s="224"/>
      <c r="E13" s="39"/>
      <c r="F13" s="88"/>
      <c r="G13" s="88"/>
      <c r="H13" s="88"/>
      <c r="I13" s="88"/>
      <c r="J13" s="88"/>
      <c r="K13" s="88"/>
      <c r="L13" s="88"/>
      <c r="M13" s="88"/>
      <c r="N13" s="88"/>
      <c r="O13"/>
      <c r="P13" s="239"/>
      <c r="Q13"/>
    </row>
    <row r="14" spans="1:17" ht="17.25">
      <c r="A14" s="39"/>
      <c r="B14" s="176" t="s">
        <v>226</v>
      </c>
      <c r="C14" s="199" t="s">
        <v>41</v>
      </c>
      <c r="D14" s="94" t="e">
        <f>#REF!+#REF!</f>
        <v>#REF!</v>
      </c>
      <c r="E14" s="39"/>
      <c r="F14" s="205" t="s">
        <v>220</v>
      </c>
      <c r="G14" s="205" t="s">
        <v>220</v>
      </c>
      <c r="H14" s="242" t="s">
        <v>221</v>
      </c>
      <c r="I14" s="242" t="s">
        <v>221</v>
      </c>
      <c r="J14" s="242" t="s">
        <v>221</v>
      </c>
      <c r="K14" s="242" t="s">
        <v>221</v>
      </c>
      <c r="L14" s="242" t="s">
        <v>221</v>
      </c>
      <c r="M14" s="242" t="s">
        <v>221</v>
      </c>
      <c r="N14" s="242" t="s">
        <v>221</v>
      </c>
      <c r="P14" s="235" t="s">
        <v>227</v>
      </c>
    </row>
    <row r="15" spans="1:17" ht="16.5">
      <c r="A15" s="39"/>
      <c r="B15" s="58"/>
      <c r="C15" s="53"/>
      <c r="D15" s="224"/>
      <c r="E15" s="39"/>
      <c r="F15" s="88"/>
      <c r="G15" s="88"/>
      <c r="H15" s="88"/>
      <c r="I15" s="88"/>
      <c r="J15" s="88"/>
      <c r="K15" s="88"/>
      <c r="L15" s="88"/>
      <c r="M15" s="88"/>
      <c r="N15" s="88"/>
    </row>
    <row r="16" spans="1:17" ht="16.5">
      <c r="A16" s="39"/>
      <c r="B16" s="53"/>
      <c r="C16" s="53"/>
      <c r="D16" s="224"/>
      <c r="E16" s="39"/>
      <c r="F16" s="88"/>
      <c r="G16" s="88"/>
      <c r="H16" s="88"/>
      <c r="I16" s="88"/>
      <c r="J16" s="88"/>
      <c r="K16" s="88"/>
      <c r="L16" s="88"/>
      <c r="M16" s="88"/>
      <c r="N16" s="88"/>
    </row>
    <row r="17" spans="1:15" ht="17.25">
      <c r="A17" s="39"/>
      <c r="B17" s="176" t="s">
        <v>228</v>
      </c>
      <c r="C17" s="176" t="s">
        <v>229</v>
      </c>
      <c r="D17" s="223"/>
      <c r="E17" s="39"/>
      <c r="F17" s="88"/>
      <c r="G17" s="88"/>
      <c r="H17" s="88"/>
      <c r="I17" s="88"/>
      <c r="J17" s="88"/>
      <c r="K17" s="88"/>
      <c r="L17" s="88"/>
      <c r="M17" s="88"/>
      <c r="N17" s="88"/>
    </row>
    <row r="18" spans="1:15" ht="17.25">
      <c r="A18" s="39"/>
      <c r="B18" s="46"/>
      <c r="C18" s="176" t="s">
        <v>230</v>
      </c>
      <c r="D18" s="223"/>
      <c r="E18" s="39"/>
      <c r="F18" s="88"/>
      <c r="G18" s="88"/>
      <c r="H18" s="88"/>
      <c r="I18" s="88"/>
      <c r="J18" s="88"/>
      <c r="K18" s="88"/>
      <c r="L18" s="88"/>
      <c r="M18" s="88"/>
      <c r="N18" s="88"/>
    </row>
    <row r="19" spans="1:15" ht="17.25">
      <c r="A19" s="39"/>
      <c r="B19" s="46"/>
      <c r="C19" s="53"/>
      <c r="D19" s="223"/>
      <c r="E19" s="39"/>
      <c r="F19" s="210"/>
      <c r="G19" s="210"/>
      <c r="H19" s="210"/>
      <c r="I19" s="210"/>
      <c r="J19" s="210"/>
      <c r="K19" s="210"/>
      <c r="L19" s="210"/>
      <c r="M19" s="210"/>
      <c r="N19" s="210"/>
    </row>
    <row r="20" spans="1:15" ht="17.25">
      <c r="A20" s="39"/>
      <c r="B20" s="176"/>
      <c r="C20" s="199" t="s">
        <v>231</v>
      </c>
      <c r="D20" s="94">
        <f>D21+D22</f>
        <v>0</v>
      </c>
      <c r="E20" s="39"/>
      <c r="F20" s="205" t="s">
        <v>220</v>
      </c>
      <c r="G20" s="205" t="s">
        <v>220</v>
      </c>
      <c r="H20" s="242" t="s">
        <v>221</v>
      </c>
      <c r="I20" s="242" t="s">
        <v>221</v>
      </c>
      <c r="J20" s="242" t="s">
        <v>221</v>
      </c>
      <c r="K20" s="242" t="s">
        <v>221</v>
      </c>
      <c r="L20" s="242" t="s">
        <v>221</v>
      </c>
      <c r="M20" s="242" t="s">
        <v>221</v>
      </c>
      <c r="N20" s="242" t="s">
        <v>221</v>
      </c>
    </row>
    <row r="21" spans="1:15" ht="16.5" hidden="1">
      <c r="A21" s="39"/>
      <c r="B21" s="53"/>
      <c r="C21" s="198" t="s">
        <v>232</v>
      </c>
      <c r="D21" s="94">
        <f>SUM(F21:N21)</f>
        <v>0</v>
      </c>
      <c r="E21" s="39"/>
      <c r="F21" s="240"/>
      <c r="G21" s="240"/>
      <c r="H21" s="240"/>
      <c r="I21" s="242" t="s">
        <v>221</v>
      </c>
      <c r="J21" s="240"/>
      <c r="K21" s="249" t="s">
        <v>221</v>
      </c>
      <c r="L21" s="249" t="s">
        <v>221</v>
      </c>
      <c r="M21" s="249" t="s">
        <v>221</v>
      </c>
      <c r="N21" s="249" t="s">
        <v>221</v>
      </c>
    </row>
    <row r="22" spans="1:15" ht="16.5" hidden="1">
      <c r="A22" s="39"/>
      <c r="B22" s="53"/>
      <c r="C22" s="198" t="s">
        <v>233</v>
      </c>
      <c r="D22" s="94">
        <f>SUM(F22:N22)</f>
        <v>0</v>
      </c>
      <c r="E22" s="39"/>
      <c r="F22" s="240"/>
      <c r="G22" s="240"/>
      <c r="H22" s="240"/>
      <c r="I22" s="240"/>
      <c r="J22" s="240"/>
      <c r="K22" s="240"/>
      <c r="L22" s="240"/>
      <c r="M22" s="240"/>
      <c r="N22" s="240"/>
    </row>
    <row r="23" spans="1:15" ht="16.5">
      <c r="A23" s="39"/>
      <c r="B23" s="53"/>
      <c r="C23" s="53"/>
      <c r="D23" s="224"/>
      <c r="E23" s="39"/>
      <c r="F23" s="39"/>
      <c r="G23" s="39"/>
      <c r="H23" s="39"/>
      <c r="I23" s="39"/>
      <c r="J23" s="39"/>
      <c r="K23" s="39"/>
      <c r="L23" s="39"/>
      <c r="M23" s="39"/>
      <c r="N23" s="39"/>
    </row>
    <row r="24" spans="1:15" ht="17.25">
      <c r="A24" s="39"/>
      <c r="B24" s="53"/>
      <c r="C24" s="199" t="s">
        <v>234</v>
      </c>
      <c r="D24" s="94" t="e">
        <f>#REF!+#REF!</f>
        <v>#REF!</v>
      </c>
      <c r="E24" s="39"/>
      <c r="F24" s="205" t="s">
        <v>220</v>
      </c>
      <c r="G24" s="205" t="s">
        <v>220</v>
      </c>
      <c r="H24" s="242" t="s">
        <v>221</v>
      </c>
      <c r="I24" s="242" t="s">
        <v>221</v>
      </c>
      <c r="J24" s="242" t="s">
        <v>221</v>
      </c>
      <c r="K24" s="242" t="s">
        <v>221</v>
      </c>
      <c r="L24" s="242" t="s">
        <v>221</v>
      </c>
      <c r="M24" s="242" t="s">
        <v>221</v>
      </c>
      <c r="N24" s="242" t="s">
        <v>221</v>
      </c>
    </row>
    <row r="25" spans="1:15" ht="16.5">
      <c r="A25" s="39"/>
      <c r="B25" s="53"/>
      <c r="C25" s="53"/>
      <c r="D25" s="224"/>
      <c r="E25" s="39"/>
      <c r="F25" s="39"/>
      <c r="G25" s="39"/>
      <c r="H25" s="39"/>
      <c r="I25" s="39"/>
      <c r="J25" s="39"/>
      <c r="K25" s="39"/>
      <c r="L25" s="39"/>
      <c r="M25" s="39"/>
      <c r="N25" s="39"/>
    </row>
    <row r="26" spans="1:15" ht="16.5">
      <c r="A26" s="39"/>
      <c r="B26" s="53"/>
      <c r="C26" s="39"/>
      <c r="D26" s="39"/>
      <c r="E26" s="39"/>
      <c r="F26" s="88"/>
      <c r="G26" s="88"/>
      <c r="H26" s="88"/>
      <c r="I26" s="88"/>
      <c r="J26" s="88"/>
      <c r="K26" s="88"/>
      <c r="L26" s="88"/>
      <c r="M26" s="88"/>
      <c r="N26" s="88"/>
    </row>
    <row r="27" spans="1:15" ht="14.25">
      <c r="A27" s="39"/>
      <c r="B27" s="39"/>
      <c r="C27" s="39"/>
      <c r="D27" s="39"/>
      <c r="E27" s="39"/>
      <c r="F27" s="88"/>
      <c r="G27" s="88"/>
      <c r="H27" s="88"/>
      <c r="I27" s="88"/>
      <c r="J27" s="88"/>
      <c r="K27" s="88"/>
      <c r="L27" s="88"/>
      <c r="M27" s="88"/>
      <c r="N27" s="88"/>
    </row>
    <row r="28" spans="1:15" ht="20.25">
      <c r="C28" s="418" t="s">
        <v>235</v>
      </c>
      <c r="D28" s="419"/>
      <c r="E28" s="419"/>
      <c r="F28" s="419"/>
      <c r="G28" s="419"/>
      <c r="H28" s="419"/>
      <c r="I28" s="419"/>
      <c r="J28" s="419"/>
      <c r="K28" s="419"/>
      <c r="L28" s="419"/>
      <c r="M28" s="419"/>
      <c r="N28" s="420"/>
      <c r="O28"/>
    </row>
    <row r="29" spans="1:15" ht="14.25">
      <c r="C29" s="72"/>
      <c r="D29" s="39"/>
      <c r="E29" s="39"/>
      <c r="F29" s="88"/>
      <c r="G29" s="88"/>
      <c r="H29" s="88"/>
      <c r="I29" s="88"/>
      <c r="J29" s="88"/>
      <c r="K29" s="88"/>
      <c r="L29" s="88"/>
      <c r="M29" s="88"/>
      <c r="N29" s="158"/>
      <c r="O29"/>
    </row>
    <row r="30" spans="1:15" ht="40.5">
      <c r="C30" s="72"/>
      <c r="D30" s="39"/>
      <c r="E30" s="39"/>
      <c r="F30" s="39"/>
      <c r="G30" s="39"/>
      <c r="H30" s="39"/>
      <c r="I30" s="39"/>
      <c r="J30" s="39"/>
      <c r="K30" s="174" t="s">
        <v>236</v>
      </c>
      <c r="L30" s="173" t="s">
        <v>237</v>
      </c>
      <c r="M30" s="173" t="s">
        <v>238</v>
      </c>
      <c r="N30" s="158"/>
      <c r="O30"/>
    </row>
    <row r="31" spans="1:15" ht="16.5">
      <c r="C31" s="252" t="s">
        <v>239</v>
      </c>
      <c r="D31" s="253"/>
      <c r="E31" s="39"/>
      <c r="F31" s="247"/>
      <c r="G31" s="247"/>
      <c r="H31" s="247"/>
      <c r="I31" s="94" t="e">
        <f>#REF!</f>
        <v>#REF!</v>
      </c>
      <c r="J31" s="167"/>
      <c r="K31" s="168">
        <v>0.03</v>
      </c>
      <c r="L31" s="247">
        <f>SUM(F31:G31)*K31</f>
        <v>0</v>
      </c>
      <c r="M31" s="94" t="e">
        <f>I31*K31</f>
        <v>#REF!</v>
      </c>
      <c r="N31" s="158"/>
      <c r="O31"/>
    </row>
    <row r="32" spans="1:15" ht="16.5">
      <c r="C32" s="252" t="s">
        <v>240</v>
      </c>
      <c r="D32" s="253"/>
      <c r="E32" s="39"/>
      <c r="F32" s="247"/>
      <c r="G32" s="247"/>
      <c r="H32" s="247"/>
      <c r="I32" s="94" t="e">
        <f>#REF!</f>
        <v>#REF!</v>
      </c>
      <c r="J32" s="167"/>
      <c r="K32" s="168">
        <v>0.5</v>
      </c>
      <c r="L32" s="247">
        <f>SUM(F32:G32)*K32</f>
        <v>0</v>
      </c>
      <c r="M32" s="94" t="e">
        <f>I32*K32</f>
        <v>#REF!</v>
      </c>
      <c r="N32" s="158"/>
      <c r="O32"/>
    </row>
    <row r="33" spans="3:14" ht="16.5">
      <c r="C33" s="252" t="s">
        <v>224</v>
      </c>
      <c r="D33" s="253"/>
      <c r="E33" s="39"/>
      <c r="F33" s="247"/>
      <c r="G33" s="247"/>
      <c r="H33" s="247"/>
      <c r="I33" s="94" t="e">
        <f>#REF!+I3+I10+I17</f>
        <v>#REF!</v>
      </c>
      <c r="J33" s="167"/>
      <c r="K33" s="168">
        <v>0.5</v>
      </c>
      <c r="L33" s="247">
        <f>SUM(F33:G33)*K33</f>
        <v>0</v>
      </c>
      <c r="M33" s="94" t="e">
        <f>SUM(F33:I33)*K33</f>
        <v>#REF!</v>
      </c>
      <c r="N33" s="158"/>
    </row>
    <row r="34" spans="3:14" ht="16.5">
      <c r="C34" s="250"/>
      <c r="D34" s="254"/>
      <c r="E34" s="39"/>
      <c r="F34" s="247" t="e">
        <f>#REF!+F6+F13+F20</f>
        <v>#REF!</v>
      </c>
      <c r="G34" s="247" t="e">
        <f>#REF!+G6+G13+G20</f>
        <v>#REF!</v>
      </c>
      <c r="H34" s="247" t="e">
        <f>#REF!+H6+H13+H20</f>
        <v>#REF!</v>
      </c>
      <c r="I34" s="247" t="e">
        <f>#REF!+I6+I13+I20</f>
        <v>#REF!</v>
      </c>
      <c r="J34" s="167"/>
      <c r="K34" s="248">
        <v>0.6</v>
      </c>
      <c r="L34" s="247" t="e">
        <f>SUM(F34:G34)*K34</f>
        <v>#REF!</v>
      </c>
      <c r="M34" s="247" t="e">
        <f>SUM(F34:I34)*K34</f>
        <v>#REF!</v>
      </c>
      <c r="N34" s="158"/>
    </row>
    <row r="35" spans="3:14" ht="16.5">
      <c r="C35" s="250"/>
      <c r="D35" s="254"/>
      <c r="E35" s="39"/>
      <c r="F35" s="247" t="e">
        <f>#REF!+F7+F14+F21</f>
        <v>#REF!</v>
      </c>
      <c r="G35" s="247" t="e">
        <f>#REF!+G7+G14+G21</f>
        <v>#REF!</v>
      </c>
      <c r="H35" s="247" t="e">
        <f>#REF!+H7+H14+H21</f>
        <v>#REF!</v>
      </c>
      <c r="I35" s="247" t="e">
        <f>#REF!+I7+I14+I21</f>
        <v>#REF!</v>
      </c>
      <c r="J35" s="167"/>
      <c r="K35" s="248">
        <v>0.8</v>
      </c>
      <c r="L35" s="247" t="e">
        <f>SUM(F35:G35)*K35</f>
        <v>#REF!</v>
      </c>
      <c r="M35" s="247" t="e">
        <f>SUM(F35:I35)*K35</f>
        <v>#REF!</v>
      </c>
      <c r="N35" s="158"/>
    </row>
    <row r="36" spans="3:14" ht="14.25">
      <c r="C36" s="72"/>
      <c r="D36" s="39"/>
      <c r="E36" s="39"/>
      <c r="F36" s="210"/>
      <c r="G36" s="210"/>
      <c r="H36" s="210"/>
      <c r="I36" s="210"/>
      <c r="J36" s="88"/>
      <c r="K36" s="88"/>
      <c r="L36" s="210"/>
      <c r="M36" s="210"/>
      <c r="N36" s="158"/>
    </row>
    <row r="37" spans="3:14" ht="14.25">
      <c r="C37" s="255"/>
      <c r="D37" s="254"/>
      <c r="E37" s="39"/>
      <c r="F37" s="247" t="e">
        <f>SUM(F31:F35)</f>
        <v>#REF!</v>
      </c>
      <c r="G37" s="247" t="e">
        <f>SUM(G31:G35)</f>
        <v>#REF!</v>
      </c>
      <c r="H37" s="247" t="e">
        <f>SUM(H31:H35)</f>
        <v>#REF!</v>
      </c>
      <c r="I37" s="94" t="e">
        <f>SUM(I31:I35)</f>
        <v>#REF!</v>
      </c>
      <c r="J37" s="88"/>
      <c r="K37" s="39"/>
      <c r="L37" s="247" t="e">
        <f>SUM(L31:L35)</f>
        <v>#REF!</v>
      </c>
      <c r="M37" s="94" t="e">
        <f>SUM(M31:M35)</f>
        <v>#REF!</v>
      </c>
      <c r="N37" s="158"/>
    </row>
    <row r="38" spans="3:14" ht="14.25">
      <c r="C38" s="74"/>
      <c r="D38" s="159"/>
      <c r="E38" s="159"/>
      <c r="F38" s="160"/>
      <c r="G38" s="160"/>
      <c r="H38" s="160"/>
      <c r="I38" s="160"/>
      <c r="J38" s="160"/>
      <c r="K38" s="160"/>
      <c r="L38" s="160"/>
      <c r="M38" s="160"/>
      <c r="N38" s="161"/>
    </row>
  </sheetData>
  <mergeCells count="6">
    <mergeCell ref="C28:N28"/>
    <mergeCell ref="A1:D1"/>
    <mergeCell ref="F1:N1"/>
    <mergeCell ref="D2:D3"/>
    <mergeCell ref="F2:F3"/>
    <mergeCell ref="A2:C2"/>
  </mergeCells>
  <hyperlinks>
    <hyperlink ref="B3" location="Definitions!C187" display="Click here for item definitions" xr:uid="{00000000-0004-0000-0800-000000000000}"/>
  </hyperlinks>
  <pageMargins left="0.35433070866141736" right="0.35433070866141736" top="0.98425196850393704" bottom="0.98425196850393704" header="0.51181102362204722" footer="0.51181102362204722"/>
  <pageSetup paperSize="8" scale="60" orientation="landscape" r:id="rId1"/>
  <headerFooter alignWithMargins="0">
    <oddHeader>&amp;C&amp;"Calibri"&amp;10&amp;K000000 IN CONFIDENCE&amp;1#_x000D_</oddHeader>
    <oddFooter>&amp;L&amp;F&amp;C_x000D_&amp;1#&amp;"Calibri"&amp;10&amp;K000000 IN CONFIDENCE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3">
    <tabColor theme="0"/>
    <pageSetUpPr fitToPage="1"/>
  </sheetPr>
  <dimension ref="A1:Q64"/>
  <sheetViews>
    <sheetView showGridLines="0" view="pageBreakPreview" zoomScale="80" zoomScaleNormal="85" zoomScaleSheetLayoutView="80" workbookViewId="0">
      <pane xSplit="4" ySplit="4" topLeftCell="E30" activePane="bottomRight" state="frozen"/>
      <selection pane="topRight" activeCell="A2" sqref="A2"/>
      <selection pane="bottomLeft" activeCell="A2" sqref="A2"/>
      <selection pane="bottomRight" activeCell="C42" sqref="A42:XFD64"/>
    </sheetView>
  </sheetViews>
  <sheetFormatPr defaultRowHeight="12.75"/>
  <cols>
    <col min="1" max="1" width="2.85546875" customWidth="1"/>
    <col min="2" max="2" width="27.5703125" bestFit="1" customWidth="1"/>
    <col min="3" max="3" width="29.42578125" customWidth="1"/>
    <col min="4" max="4" width="14.140625" customWidth="1"/>
    <col min="5" max="5" width="2.85546875" customWidth="1"/>
    <col min="6" max="6" width="14.140625" style="4" customWidth="1"/>
    <col min="7" max="8" width="17.42578125" style="4" bestFit="1" customWidth="1"/>
    <col min="9" max="9" width="19.140625" style="4" bestFit="1" customWidth="1"/>
    <col min="10" max="10" width="19.42578125" style="4" bestFit="1" customWidth="1"/>
    <col min="11" max="12" width="21.5703125" style="4" bestFit="1" customWidth="1"/>
    <col min="13" max="13" width="16.42578125" style="4" bestFit="1" customWidth="1"/>
    <col min="14" max="14" width="17.140625" style="4" bestFit="1" customWidth="1"/>
    <col min="15" max="15" width="0" hidden="1" customWidth="1"/>
    <col min="16" max="16" width="22.85546875" hidden="1" customWidth="1"/>
    <col min="17" max="17" width="17.5703125" hidden="1" customWidth="1"/>
    <col min="18" max="18" width="18.5703125" customWidth="1"/>
  </cols>
  <sheetData>
    <row r="1" spans="1:17" ht="40.5">
      <c r="A1" s="430" t="s">
        <v>241</v>
      </c>
      <c r="B1" s="430"/>
      <c r="C1" s="430"/>
      <c r="D1" s="430"/>
      <c r="E1" s="166"/>
      <c r="F1" s="388" t="s">
        <v>128</v>
      </c>
      <c r="G1" s="389"/>
      <c r="H1" s="389"/>
      <c r="I1" s="389"/>
      <c r="J1" s="389"/>
      <c r="K1" s="389"/>
      <c r="L1" s="389"/>
      <c r="M1" s="389"/>
      <c r="N1" s="389"/>
    </row>
    <row r="2" spans="1:17" ht="27.6" customHeight="1">
      <c r="A2" s="428" t="s">
        <v>208</v>
      </c>
      <c r="B2" s="428"/>
      <c r="C2" s="429"/>
      <c r="D2" s="390" t="s">
        <v>39</v>
      </c>
      <c r="E2" s="39"/>
      <c r="F2" s="426" t="s">
        <v>209</v>
      </c>
      <c r="G2" s="171" t="s">
        <v>210</v>
      </c>
      <c r="H2" s="171" t="s">
        <v>211</v>
      </c>
      <c r="I2" s="171" t="s">
        <v>132</v>
      </c>
      <c r="J2" s="171" t="s">
        <v>133</v>
      </c>
      <c r="K2" s="171" t="s">
        <v>134</v>
      </c>
      <c r="L2" s="171" t="s">
        <v>212</v>
      </c>
      <c r="M2" s="171" t="s">
        <v>213</v>
      </c>
      <c r="N2" s="171" t="s">
        <v>214</v>
      </c>
      <c r="O2" s="4"/>
      <c r="P2" s="4"/>
    </row>
    <row r="3" spans="1:17" ht="17.25">
      <c r="A3" s="39"/>
      <c r="B3" s="90" t="s">
        <v>110</v>
      </c>
      <c r="C3" s="39"/>
      <c r="D3" s="391"/>
      <c r="E3" s="39"/>
      <c r="F3" s="427"/>
      <c r="G3" s="172" t="s">
        <v>215</v>
      </c>
      <c r="H3" s="172" t="s">
        <v>137</v>
      </c>
      <c r="I3" s="172" t="s">
        <v>138</v>
      </c>
      <c r="J3" s="172" t="s">
        <v>139</v>
      </c>
      <c r="K3" s="172" t="s">
        <v>216</v>
      </c>
      <c r="L3" s="172" t="s">
        <v>140</v>
      </c>
      <c r="M3" s="172" t="s">
        <v>217</v>
      </c>
      <c r="N3" s="172"/>
      <c r="O3" s="4"/>
    </row>
    <row r="4" spans="1:17" ht="14.25">
      <c r="A4" s="39"/>
      <c r="B4" s="39">
        <f>COUNTA(F9:N10,F20:N24,F27:N31,F34:N38)</f>
        <v>5</v>
      </c>
      <c r="C4" s="39">
        <f>COUNTA(D6:N38,F45:I51,L45:M51,F57:M63,#REF!)</f>
        <v>142</v>
      </c>
      <c r="D4" s="170" t="s">
        <v>60</v>
      </c>
      <c r="E4" s="39"/>
      <c r="F4" s="170" t="s">
        <v>60</v>
      </c>
      <c r="G4" s="170" t="s">
        <v>60</v>
      </c>
      <c r="H4" s="170" t="s">
        <v>60</v>
      </c>
      <c r="I4" s="170" t="s">
        <v>60</v>
      </c>
      <c r="J4" s="170" t="s">
        <v>60</v>
      </c>
      <c r="K4" s="170" t="s">
        <v>60</v>
      </c>
      <c r="L4" s="170" t="s">
        <v>60</v>
      </c>
      <c r="M4" s="170" t="s">
        <v>60</v>
      </c>
      <c r="N4" s="170" t="s">
        <v>60</v>
      </c>
      <c r="O4" s="4"/>
    </row>
    <row r="5" spans="1:17" ht="14.25">
      <c r="A5" s="39"/>
      <c r="B5" s="39"/>
      <c r="C5" s="39"/>
      <c r="D5" s="39"/>
      <c r="E5" s="39"/>
      <c r="F5" s="88"/>
      <c r="G5" s="88"/>
      <c r="H5" s="88"/>
      <c r="I5" s="88"/>
      <c r="J5" s="88"/>
      <c r="K5" s="88"/>
      <c r="L5" s="88"/>
      <c r="M5" s="88"/>
      <c r="N5" s="88"/>
    </row>
    <row r="6" spans="1:17" ht="17.25">
      <c r="A6" s="39"/>
      <c r="B6" s="176" t="s">
        <v>35</v>
      </c>
      <c r="C6" s="176" t="s">
        <v>39</v>
      </c>
      <c r="D6" s="94">
        <f>D8+D19+D26+D33</f>
        <v>0</v>
      </c>
      <c r="E6" s="88"/>
      <c r="F6" s="94" t="e">
        <f t="shared" ref="F6:N6" si="0">F8+F19+F26+F33</f>
        <v>#VALUE!</v>
      </c>
      <c r="G6" s="94" t="e">
        <f t="shared" si="0"/>
        <v>#REF!</v>
      </c>
      <c r="H6" s="94" t="e">
        <f t="shared" si="0"/>
        <v>#REF!</v>
      </c>
      <c r="I6" s="94" t="e">
        <f t="shared" si="0"/>
        <v>#REF!</v>
      </c>
      <c r="J6" s="94" t="e">
        <f t="shared" si="0"/>
        <v>#REF!</v>
      </c>
      <c r="K6" s="94" t="e">
        <f t="shared" si="0"/>
        <v>#REF!</v>
      </c>
      <c r="L6" s="94" t="e">
        <f t="shared" si="0"/>
        <v>#REF!</v>
      </c>
      <c r="M6" s="94" t="e">
        <f t="shared" si="0"/>
        <v>#REF!</v>
      </c>
      <c r="N6" s="94" t="e">
        <f t="shared" si="0"/>
        <v>#REF!</v>
      </c>
      <c r="P6" s="97" t="s">
        <v>218</v>
      </c>
    </row>
    <row r="7" spans="1:17" ht="16.5">
      <c r="A7" s="39"/>
      <c r="B7" s="43"/>
      <c r="C7" s="53"/>
      <c r="D7" s="210"/>
      <c r="E7" s="88"/>
      <c r="F7" s="88"/>
      <c r="G7" s="88"/>
      <c r="H7" s="88"/>
      <c r="I7" s="88"/>
      <c r="J7" s="88"/>
      <c r="K7" s="88"/>
      <c r="L7" s="88"/>
      <c r="M7" s="88"/>
      <c r="N7" s="88"/>
      <c r="P7" s="4" t="s">
        <v>220</v>
      </c>
      <c r="Q7" s="4">
        <f>COUNTIFS($F$9:$N$38,P7)</f>
        <v>8</v>
      </c>
    </row>
    <row r="8" spans="1:17" ht="17.25">
      <c r="A8" s="39"/>
      <c r="B8" s="39"/>
      <c r="C8" s="241" t="s">
        <v>41</v>
      </c>
      <c r="D8" s="94">
        <f>SUM(D9:D10)</f>
        <v>0</v>
      </c>
      <c r="E8" s="214"/>
      <c r="F8" s="94" t="e">
        <f>F9+#REF!+F10+#REF!+#REF!</f>
        <v>#VALUE!</v>
      </c>
      <c r="G8" s="94" t="e">
        <f>G9+#REF!+G10+#REF!+#REF!</f>
        <v>#REF!</v>
      </c>
      <c r="H8" s="94" t="e">
        <f>H9+#REF!+H10+#REF!+#REF!</f>
        <v>#REF!</v>
      </c>
      <c r="I8" s="94" t="e">
        <f>I9+#REF!+I10+#REF!+#REF!</f>
        <v>#REF!</v>
      </c>
      <c r="J8" s="94" t="e">
        <f>J9+#REF!+J10+#REF!+#REF!</f>
        <v>#REF!</v>
      </c>
      <c r="K8" s="94" t="e">
        <f>K9+#REF!+K10+#REF!+#REF!</f>
        <v>#REF!</v>
      </c>
      <c r="L8" s="94" t="e">
        <f>L9+#REF!+L10+#REF!+#REF!</f>
        <v>#REF!</v>
      </c>
      <c r="M8" s="94" t="e">
        <f>M9+#REF!+M10+#REF!+#REF!</f>
        <v>#REF!</v>
      </c>
      <c r="N8" s="94" t="e">
        <f>N9+#REF!+N10+#REF!+#REF!</f>
        <v>#REF!</v>
      </c>
      <c r="P8" s="234" t="s">
        <v>221</v>
      </c>
      <c r="Q8" s="258">
        <f>COUNTIFS($F$9:$N$38,P8)+Q7</f>
        <v>8</v>
      </c>
    </row>
    <row r="9" spans="1:17" s="4" customFormat="1" ht="16.5">
      <c r="A9" s="88"/>
      <c r="B9" s="43"/>
      <c r="C9" s="244" t="s">
        <v>242</v>
      </c>
      <c r="D9" s="94">
        <f>SUM(F9:N9)</f>
        <v>0</v>
      </c>
      <c r="E9" s="88"/>
      <c r="F9" s="209" t="s">
        <v>220</v>
      </c>
      <c r="G9" s="236"/>
      <c r="H9" s="236"/>
      <c r="I9" s="209"/>
      <c r="J9" s="246"/>
      <c r="K9" s="246"/>
      <c r="L9" s="246"/>
      <c r="M9" s="236"/>
      <c r="N9" s="236"/>
      <c r="O9"/>
      <c r="P9" s="243" t="s">
        <v>223</v>
      </c>
      <c r="Q9" s="259"/>
    </row>
    <row r="10" spans="1:17" s="4" customFormat="1" ht="16.5">
      <c r="A10" s="88"/>
      <c r="B10" s="39"/>
      <c r="C10" s="244" t="s">
        <v>224</v>
      </c>
      <c r="D10" s="94">
        <f>SUM(F10:N10)</f>
        <v>0</v>
      </c>
      <c r="E10" s="88"/>
      <c r="F10" s="209" t="s">
        <v>220</v>
      </c>
      <c r="G10" s="236"/>
      <c r="H10" s="236"/>
      <c r="I10" s="209"/>
      <c r="J10" s="246"/>
      <c r="K10" s="246"/>
      <c r="L10" s="246"/>
      <c r="M10" s="236"/>
      <c r="N10" s="236"/>
      <c r="O10"/>
      <c r="P10" s="239" t="s">
        <v>225</v>
      </c>
      <c r="Q10"/>
    </row>
    <row r="11" spans="1:17" s="4" customFormat="1" ht="16.5">
      <c r="A11" s="88"/>
      <c r="B11" s="39"/>
      <c r="C11" s="53"/>
      <c r="D11" s="210"/>
      <c r="E11" s="88"/>
      <c r="F11" s="88"/>
      <c r="G11" s="88"/>
      <c r="H11" s="88"/>
      <c r="I11" s="88"/>
      <c r="J11" s="88"/>
      <c r="K11" s="88"/>
      <c r="L11" s="88"/>
      <c r="M11" s="88"/>
      <c r="N11" s="88"/>
      <c r="O11"/>
    </row>
    <row r="12" spans="1:17" s="4" customFormat="1" ht="17.25">
      <c r="A12" s="88"/>
      <c r="B12" s="39"/>
      <c r="C12" s="241" t="s">
        <v>243</v>
      </c>
      <c r="D12" s="94">
        <f>SUM(D13:D17)</f>
        <v>0</v>
      </c>
      <c r="E12" s="214"/>
      <c r="F12" s="94">
        <f>F13+F14+F15+F16+F17</f>
        <v>0</v>
      </c>
      <c r="G12" s="94">
        <f t="shared" ref="G12:N12" si="1">G13+G14+G15+G16+G17</f>
        <v>0</v>
      </c>
      <c r="H12" s="94">
        <f t="shared" si="1"/>
        <v>0</v>
      </c>
      <c r="I12" s="94" t="e">
        <f t="shared" si="1"/>
        <v>#VALUE!</v>
      </c>
      <c r="J12" s="94">
        <f t="shared" si="1"/>
        <v>0</v>
      </c>
      <c r="K12" s="94">
        <f t="shared" si="1"/>
        <v>0</v>
      </c>
      <c r="L12" s="94">
        <f t="shared" si="1"/>
        <v>0</v>
      </c>
      <c r="M12" s="94">
        <f t="shared" si="1"/>
        <v>0</v>
      </c>
      <c r="N12" s="94">
        <f t="shared" si="1"/>
        <v>0</v>
      </c>
      <c r="O12"/>
    </row>
    <row r="13" spans="1:17" s="4" customFormat="1" ht="16.5">
      <c r="A13" s="88"/>
      <c r="B13" s="43"/>
      <c r="C13" s="244" t="s">
        <v>239</v>
      </c>
      <c r="D13" s="94">
        <f>SUM(F13:N13)</f>
        <v>0</v>
      </c>
      <c r="E13" s="88"/>
      <c r="F13" s="236"/>
      <c r="G13" s="236"/>
      <c r="H13" s="236"/>
      <c r="I13" s="209" t="s">
        <v>220</v>
      </c>
      <c r="J13" s="246"/>
      <c r="K13" s="246"/>
      <c r="L13" s="246"/>
      <c r="M13" s="236"/>
      <c r="N13" s="236"/>
      <c r="O13"/>
    </row>
    <row r="14" spans="1:17" s="4" customFormat="1" ht="16.5">
      <c r="A14" s="88"/>
      <c r="B14" s="39"/>
      <c r="C14" s="244" t="s">
        <v>240</v>
      </c>
      <c r="D14" s="94">
        <f>SUM(F14:N14)</f>
        <v>0</v>
      </c>
      <c r="E14" s="88"/>
      <c r="F14" s="236"/>
      <c r="G14" s="236"/>
      <c r="H14" s="236"/>
      <c r="I14" s="209" t="s">
        <v>220</v>
      </c>
      <c r="J14" s="246"/>
      <c r="K14" s="246"/>
      <c r="L14" s="246"/>
      <c r="M14" s="236"/>
      <c r="N14" s="236"/>
      <c r="O14"/>
    </row>
    <row r="15" spans="1:17" s="4" customFormat="1" ht="16.5">
      <c r="A15" s="88"/>
      <c r="B15" s="39"/>
      <c r="C15" s="244" t="s">
        <v>224</v>
      </c>
      <c r="D15" s="94">
        <f>SUM(F15:N15)</f>
        <v>0</v>
      </c>
      <c r="E15" s="88"/>
      <c r="F15" s="236"/>
      <c r="G15" s="236"/>
      <c r="H15" s="236"/>
      <c r="I15" s="209" t="s">
        <v>220</v>
      </c>
      <c r="J15" s="246"/>
      <c r="K15" s="246"/>
      <c r="L15" s="246"/>
      <c r="M15" s="236"/>
      <c r="N15" s="236"/>
      <c r="O15"/>
    </row>
    <row r="16" spans="1:17" s="4" customFormat="1" ht="16.5">
      <c r="A16" s="88"/>
      <c r="B16" s="39"/>
      <c r="C16" s="245" t="s">
        <v>244</v>
      </c>
      <c r="D16" s="94">
        <f>SUM(F16:N16)</f>
        <v>0</v>
      </c>
      <c r="E16" s="88"/>
      <c r="F16" s="236"/>
      <c r="G16" s="236"/>
      <c r="H16" s="236"/>
      <c r="I16" s="236"/>
      <c r="J16" s="236"/>
      <c r="K16" s="236"/>
      <c r="L16" s="236"/>
      <c r="M16" s="236"/>
      <c r="N16" s="236"/>
      <c r="O16"/>
    </row>
    <row r="17" spans="1:15" s="4" customFormat="1" ht="16.5">
      <c r="A17" s="88"/>
      <c r="B17" s="39"/>
      <c r="C17" s="245" t="s">
        <v>245</v>
      </c>
      <c r="D17" s="94">
        <f>SUM(F17:N17)</f>
        <v>0</v>
      </c>
      <c r="E17" s="88"/>
      <c r="F17" s="236"/>
      <c r="G17" s="236"/>
      <c r="H17" s="236"/>
      <c r="I17" s="236"/>
      <c r="J17" s="236"/>
      <c r="K17" s="236"/>
      <c r="L17" s="236"/>
      <c r="M17" s="236"/>
      <c r="N17" s="236"/>
      <c r="O17"/>
    </row>
    <row r="18" spans="1:15" s="4" customFormat="1" ht="16.5">
      <c r="A18" s="88"/>
      <c r="B18" s="39"/>
      <c r="C18" s="53"/>
      <c r="D18" s="210"/>
      <c r="E18" s="88"/>
      <c r="F18" s="88"/>
      <c r="G18" s="88"/>
      <c r="H18" s="88"/>
      <c r="I18" s="88"/>
      <c r="J18" s="88"/>
      <c r="K18" s="88"/>
      <c r="L18" s="88"/>
      <c r="M18" s="88"/>
      <c r="N18" s="88"/>
      <c r="O18"/>
    </row>
    <row r="19" spans="1:15" s="4" customFormat="1" ht="17.25">
      <c r="A19" s="88"/>
      <c r="B19" s="39"/>
      <c r="C19" s="199" t="s">
        <v>43</v>
      </c>
      <c r="D19" s="94">
        <f>SUM(D20:D24)</f>
        <v>0</v>
      </c>
      <c r="E19" s="214"/>
      <c r="F19" s="94">
        <f>F20+F21+F22+F23+F24</f>
        <v>0</v>
      </c>
      <c r="G19" s="94">
        <f t="shared" ref="G19:N19" si="2">G20+G21+G22+G23+G24</f>
        <v>0</v>
      </c>
      <c r="H19" s="94">
        <f t="shared" si="2"/>
        <v>0</v>
      </c>
      <c r="I19" s="94" t="e">
        <f t="shared" si="2"/>
        <v>#VALUE!</v>
      </c>
      <c r="J19" s="94">
        <f t="shared" si="2"/>
        <v>0</v>
      </c>
      <c r="K19" s="94">
        <f t="shared" si="2"/>
        <v>0</v>
      </c>
      <c r="L19" s="94">
        <f t="shared" si="2"/>
        <v>0</v>
      </c>
      <c r="M19" s="94">
        <f t="shared" si="2"/>
        <v>0</v>
      </c>
      <c r="N19" s="94">
        <f t="shared" si="2"/>
        <v>0</v>
      </c>
      <c r="O19"/>
    </row>
    <row r="20" spans="1:15" s="4" customFormat="1" ht="16.5">
      <c r="A20" s="88"/>
      <c r="B20" s="43"/>
      <c r="C20" s="198" t="s">
        <v>224</v>
      </c>
      <c r="D20" s="94">
        <f>SUM(F20:N20)</f>
        <v>0</v>
      </c>
      <c r="E20" s="88"/>
      <c r="F20" s="236"/>
      <c r="G20" s="236"/>
      <c r="H20" s="236"/>
      <c r="I20" s="238" t="s">
        <v>220</v>
      </c>
      <c r="J20" s="236"/>
      <c r="K20" s="236"/>
      <c r="L20" s="236"/>
      <c r="M20" s="236"/>
      <c r="N20" s="236"/>
      <c r="O20"/>
    </row>
    <row r="21" spans="1:15" s="4" customFormat="1" ht="16.5">
      <c r="A21" s="88"/>
      <c r="B21" s="39"/>
      <c r="C21" s="245" t="s">
        <v>224</v>
      </c>
      <c r="D21" s="94">
        <f>SUM(F21:N21)</f>
        <v>0</v>
      </c>
      <c r="E21" s="88"/>
      <c r="F21" s="236"/>
      <c r="G21" s="236"/>
      <c r="H21" s="236"/>
      <c r="I21" s="236"/>
      <c r="J21" s="236"/>
      <c r="K21" s="236"/>
      <c r="L21" s="236"/>
      <c r="M21" s="236"/>
      <c r="N21" s="236"/>
      <c r="O21"/>
    </row>
    <row r="22" spans="1:15" s="4" customFormat="1" ht="16.5">
      <c r="A22" s="88"/>
      <c r="B22" s="39"/>
      <c r="C22" s="245" t="s">
        <v>246</v>
      </c>
      <c r="D22" s="94">
        <f>SUM(F22:N22)</f>
        <v>0</v>
      </c>
      <c r="E22" s="88"/>
      <c r="F22" s="236"/>
      <c r="G22" s="236"/>
      <c r="H22" s="236"/>
      <c r="I22" s="236"/>
      <c r="J22" s="236"/>
      <c r="K22" s="236"/>
      <c r="L22" s="236"/>
      <c r="M22" s="236"/>
      <c r="N22" s="236"/>
      <c r="O22"/>
    </row>
    <row r="23" spans="1:15" s="4" customFormat="1" ht="16.5">
      <c r="A23" s="88"/>
      <c r="B23" s="39"/>
      <c r="C23" s="245" t="s">
        <v>244</v>
      </c>
      <c r="D23" s="94">
        <f>SUM(F23:N23)</f>
        <v>0</v>
      </c>
      <c r="E23" s="88"/>
      <c r="F23" s="236"/>
      <c r="G23" s="236"/>
      <c r="H23" s="236"/>
      <c r="I23" s="236"/>
      <c r="J23" s="236"/>
      <c r="K23" s="236"/>
      <c r="L23" s="236"/>
      <c r="M23" s="236"/>
      <c r="N23" s="236"/>
      <c r="O23"/>
    </row>
    <row r="24" spans="1:15" s="4" customFormat="1" ht="16.5">
      <c r="A24" s="88"/>
      <c r="B24" s="39"/>
      <c r="C24" s="245" t="s">
        <v>245</v>
      </c>
      <c r="D24" s="94">
        <f>SUM(F24:N24)</f>
        <v>0</v>
      </c>
      <c r="E24" s="88"/>
      <c r="F24" s="236"/>
      <c r="G24" s="236"/>
      <c r="H24" s="236"/>
      <c r="I24" s="236"/>
      <c r="J24" s="236"/>
      <c r="K24" s="236"/>
      <c r="L24" s="236"/>
      <c r="M24" s="236"/>
      <c r="N24" s="236"/>
      <c r="O24"/>
    </row>
    <row r="25" spans="1:15" s="4" customFormat="1" ht="16.5">
      <c r="A25" s="88"/>
      <c r="B25" s="43"/>
      <c r="C25" s="53"/>
      <c r="D25" s="210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/>
    </row>
    <row r="26" spans="1:15" s="4" customFormat="1" ht="17.25">
      <c r="A26" s="88"/>
      <c r="B26" s="39"/>
      <c r="C26" s="199" t="s">
        <v>44</v>
      </c>
      <c r="D26" s="94">
        <f>SUM(D27:D31)</f>
        <v>0</v>
      </c>
      <c r="E26" s="88"/>
      <c r="F26" s="94">
        <f>F27+F28+F29+F30+F31</f>
        <v>0</v>
      </c>
      <c r="G26" s="94">
        <f t="shared" ref="G26:N26" si="3">G27+G28+G29+G30+G31</f>
        <v>0</v>
      </c>
      <c r="H26" s="94">
        <f t="shared" si="3"/>
        <v>0</v>
      </c>
      <c r="I26" s="94" t="e">
        <f t="shared" si="3"/>
        <v>#VALUE!</v>
      </c>
      <c r="J26" s="94">
        <f t="shared" si="3"/>
        <v>0</v>
      </c>
      <c r="K26" s="94">
        <f t="shared" si="3"/>
        <v>0</v>
      </c>
      <c r="L26" s="94">
        <f t="shared" si="3"/>
        <v>0</v>
      </c>
      <c r="M26" s="94">
        <f t="shared" si="3"/>
        <v>0</v>
      </c>
      <c r="N26" s="94">
        <f t="shared" si="3"/>
        <v>0</v>
      </c>
      <c r="O26"/>
    </row>
    <row r="27" spans="1:15" s="4" customFormat="1" ht="16.5">
      <c r="A27" s="88"/>
      <c r="B27" s="39"/>
      <c r="C27" s="198" t="s">
        <v>224</v>
      </c>
      <c r="D27" s="94">
        <f>SUM(F27:N27)</f>
        <v>0</v>
      </c>
      <c r="E27" s="88"/>
      <c r="F27" s="236"/>
      <c r="G27" s="236"/>
      <c r="H27" s="236"/>
      <c r="I27" s="209" t="s">
        <v>220</v>
      </c>
      <c r="J27" s="236"/>
      <c r="K27" s="236"/>
      <c r="L27" s="236"/>
      <c r="M27" s="236"/>
      <c r="N27" s="236"/>
      <c r="O27"/>
    </row>
    <row r="28" spans="1:15" s="4" customFormat="1" ht="16.5">
      <c r="A28" s="88"/>
      <c r="B28" s="39"/>
      <c r="C28" s="245" t="s">
        <v>224</v>
      </c>
      <c r="D28" s="94">
        <f>SUM(F28:N28)</f>
        <v>0</v>
      </c>
      <c r="E28" s="88"/>
      <c r="F28" s="236"/>
      <c r="G28" s="236"/>
      <c r="H28" s="236"/>
      <c r="I28" s="236"/>
      <c r="J28" s="236"/>
      <c r="K28" s="236"/>
      <c r="L28" s="236"/>
      <c r="M28" s="236"/>
      <c r="N28" s="236"/>
      <c r="O28"/>
    </row>
    <row r="29" spans="1:15" s="4" customFormat="1" ht="16.5">
      <c r="A29" s="88"/>
      <c r="B29" s="43"/>
      <c r="C29" s="245" t="s">
        <v>246</v>
      </c>
      <c r="D29" s="94">
        <f>SUM(F29:N29)</f>
        <v>0</v>
      </c>
      <c r="E29" s="88"/>
      <c r="F29" s="236"/>
      <c r="G29" s="236"/>
      <c r="H29" s="236"/>
      <c r="I29" s="236"/>
      <c r="J29" s="236"/>
      <c r="K29" s="236"/>
      <c r="L29" s="236"/>
      <c r="M29" s="236"/>
      <c r="N29" s="236"/>
      <c r="O29"/>
    </row>
    <row r="30" spans="1:15" s="4" customFormat="1" ht="16.5">
      <c r="A30" s="88"/>
      <c r="B30" s="39"/>
      <c r="C30" s="245" t="s">
        <v>244</v>
      </c>
      <c r="D30" s="94">
        <f>SUM(F30:N30)</f>
        <v>0</v>
      </c>
      <c r="E30" s="88"/>
      <c r="F30" s="236"/>
      <c r="G30" s="236"/>
      <c r="H30" s="236"/>
      <c r="I30" s="236"/>
      <c r="J30" s="236"/>
      <c r="K30" s="236"/>
      <c r="L30" s="236"/>
      <c r="M30" s="236"/>
      <c r="N30" s="236"/>
      <c r="O30"/>
    </row>
    <row r="31" spans="1:15" s="4" customFormat="1" ht="16.5">
      <c r="A31" s="88"/>
      <c r="B31" s="39"/>
      <c r="C31" s="245" t="s">
        <v>245</v>
      </c>
      <c r="D31" s="94">
        <f>SUM(F31:N31)</f>
        <v>0</v>
      </c>
      <c r="E31" s="88"/>
      <c r="F31" s="236"/>
      <c r="G31" s="236"/>
      <c r="H31" s="236"/>
      <c r="I31" s="236"/>
      <c r="J31" s="236"/>
      <c r="K31" s="236"/>
      <c r="L31" s="236"/>
      <c r="M31" s="236"/>
      <c r="N31" s="236"/>
      <c r="O31"/>
    </row>
    <row r="32" spans="1:15" s="4" customFormat="1" ht="16.5">
      <c r="A32" s="88"/>
      <c r="B32" s="39"/>
      <c r="C32" s="53"/>
      <c r="D32" s="210"/>
      <c r="E32" s="88"/>
      <c r="F32" s="88"/>
      <c r="G32" s="88"/>
      <c r="H32" s="88"/>
      <c r="I32" s="88"/>
      <c r="J32" s="88"/>
      <c r="K32" s="88"/>
      <c r="L32" s="88"/>
      <c r="M32" s="88"/>
      <c r="N32" s="88"/>
      <c r="O32"/>
    </row>
    <row r="33" spans="1:15" s="4" customFormat="1" ht="17.25">
      <c r="A33" s="88"/>
      <c r="B33" s="43"/>
      <c r="C33" s="199" t="s">
        <v>46</v>
      </c>
      <c r="D33" s="94">
        <f>SUM(D34:D38)</f>
        <v>0</v>
      </c>
      <c r="E33" s="88"/>
      <c r="F33" s="94">
        <f>F34+F35+F36+F37+F38</f>
        <v>0</v>
      </c>
      <c r="G33" s="94">
        <f t="shared" ref="G33:N33" si="4">G34+G35+G36+G37+G38</f>
        <v>0</v>
      </c>
      <c r="H33" s="94">
        <f t="shared" si="4"/>
        <v>0</v>
      </c>
      <c r="I33" s="94" t="e">
        <f t="shared" si="4"/>
        <v>#VALUE!</v>
      </c>
      <c r="J33" s="94">
        <f t="shared" si="4"/>
        <v>0</v>
      </c>
      <c r="K33" s="94">
        <f t="shared" si="4"/>
        <v>0</v>
      </c>
      <c r="L33" s="94">
        <f t="shared" si="4"/>
        <v>0</v>
      </c>
      <c r="M33" s="94">
        <f t="shared" si="4"/>
        <v>0</v>
      </c>
      <c r="N33" s="94">
        <f t="shared" si="4"/>
        <v>0</v>
      </c>
      <c r="O33"/>
    </row>
    <row r="34" spans="1:15" s="4" customFormat="1" ht="16.5">
      <c r="A34" s="88"/>
      <c r="B34" s="39"/>
      <c r="C34" s="198" t="s">
        <v>224</v>
      </c>
      <c r="D34" s="94">
        <f>SUM(F34:N34)</f>
        <v>0</v>
      </c>
      <c r="E34" s="88"/>
      <c r="F34" s="236"/>
      <c r="G34" s="236"/>
      <c r="H34" s="236"/>
      <c r="I34" s="238" t="s">
        <v>220</v>
      </c>
      <c r="J34" s="236"/>
      <c r="K34" s="236"/>
      <c r="L34" s="236"/>
      <c r="M34" s="236"/>
      <c r="N34" s="236"/>
      <c r="O34"/>
    </row>
    <row r="35" spans="1:15" s="4" customFormat="1" ht="16.5">
      <c r="A35" s="88"/>
      <c r="B35" s="39"/>
      <c r="C35" s="245"/>
      <c r="D35" s="94">
        <f>SUM(F35:N35)</f>
        <v>0</v>
      </c>
      <c r="E35" s="88"/>
      <c r="F35" s="236"/>
      <c r="G35" s="236"/>
      <c r="H35" s="236"/>
      <c r="I35" s="236"/>
      <c r="J35" s="236"/>
      <c r="K35" s="236"/>
      <c r="L35" s="236"/>
      <c r="M35" s="236"/>
      <c r="N35" s="236"/>
      <c r="O35"/>
    </row>
    <row r="36" spans="1:15" s="4" customFormat="1" ht="16.5">
      <c r="A36" s="88"/>
      <c r="B36" s="39"/>
      <c r="C36" s="245"/>
      <c r="D36" s="94">
        <f>SUM(F36:N36)</f>
        <v>0</v>
      </c>
      <c r="E36" s="88"/>
      <c r="F36" s="236"/>
      <c r="G36" s="236"/>
      <c r="H36" s="236"/>
      <c r="I36" s="236"/>
      <c r="J36" s="236"/>
      <c r="K36" s="236"/>
      <c r="L36" s="236"/>
      <c r="M36" s="236"/>
      <c r="N36" s="236"/>
      <c r="O36"/>
    </row>
    <row r="37" spans="1:15" s="4" customFormat="1" ht="16.5">
      <c r="A37" s="88"/>
      <c r="B37" s="43"/>
      <c r="C37" s="245"/>
      <c r="D37" s="94">
        <f>SUM(F37:N37)</f>
        <v>0</v>
      </c>
      <c r="E37" s="88"/>
      <c r="F37" s="236"/>
      <c r="G37" s="236"/>
      <c r="H37" s="236"/>
      <c r="I37" s="236"/>
      <c r="J37" s="236"/>
      <c r="K37" s="236"/>
      <c r="L37" s="236"/>
      <c r="M37" s="236"/>
      <c r="N37" s="236"/>
      <c r="O37"/>
    </row>
    <row r="38" spans="1:15" s="4" customFormat="1" ht="16.5">
      <c r="A38" s="88"/>
      <c r="B38" s="39"/>
      <c r="C38" s="245"/>
      <c r="D38" s="94">
        <f>SUM(F38:N38)</f>
        <v>0</v>
      </c>
      <c r="E38" s="88"/>
      <c r="F38" s="236"/>
      <c r="G38" s="236"/>
      <c r="H38" s="236"/>
      <c r="I38" s="236"/>
      <c r="J38" s="236"/>
      <c r="K38" s="236"/>
      <c r="L38" s="236"/>
      <c r="M38" s="236"/>
      <c r="N38" s="236"/>
      <c r="O38"/>
    </row>
    <row r="39" spans="1:15" s="4" customFormat="1" ht="14.25">
      <c r="A39" s="88"/>
      <c r="B39" s="39"/>
      <c r="C39" s="39"/>
      <c r="D39" s="39"/>
      <c r="E39" s="39"/>
      <c r="F39" s="88"/>
      <c r="G39" s="88"/>
      <c r="H39" s="88"/>
      <c r="I39" s="88"/>
      <c r="J39" s="88"/>
      <c r="K39" s="88"/>
      <c r="L39" s="88"/>
      <c r="M39" s="88"/>
      <c r="N39" s="88"/>
      <c r="O39"/>
    </row>
    <row r="40" spans="1:15" ht="14.25">
      <c r="A40" s="39"/>
      <c r="B40" s="39"/>
      <c r="C40" s="39"/>
      <c r="D40" s="39"/>
      <c r="E40" s="39"/>
      <c r="F40" s="88"/>
      <c r="G40" s="88"/>
      <c r="H40" s="88"/>
      <c r="I40" s="88"/>
      <c r="J40" s="88"/>
      <c r="K40" s="88"/>
      <c r="L40" s="88"/>
      <c r="M40" s="88"/>
      <c r="N40" s="88"/>
    </row>
    <row r="41" spans="1:15" ht="14.25">
      <c r="A41" s="39"/>
      <c r="B41" s="39"/>
      <c r="C41" s="39"/>
      <c r="D41" s="39"/>
      <c r="E41" s="39"/>
      <c r="F41" s="88"/>
      <c r="G41" s="88"/>
      <c r="H41" s="88"/>
      <c r="I41" s="88"/>
      <c r="J41" s="88"/>
      <c r="K41" s="88"/>
      <c r="L41" s="88"/>
      <c r="M41" s="88"/>
      <c r="N41" s="88"/>
    </row>
    <row r="42" spans="1:15" ht="20.25">
      <c r="A42" s="39"/>
      <c r="B42" s="39"/>
      <c r="C42" s="418" t="s">
        <v>235</v>
      </c>
      <c r="D42" s="419"/>
      <c r="E42" s="419"/>
      <c r="F42" s="419"/>
      <c r="G42" s="419"/>
      <c r="H42" s="419"/>
      <c r="I42" s="419"/>
      <c r="J42" s="419"/>
      <c r="K42" s="419"/>
      <c r="L42" s="419"/>
      <c r="M42" s="419"/>
      <c r="N42" s="420"/>
    </row>
    <row r="43" spans="1:15" ht="14.25">
      <c r="A43" s="39"/>
      <c r="B43" s="39"/>
      <c r="C43" s="72"/>
      <c r="D43" s="39"/>
      <c r="E43" s="39"/>
      <c r="F43" s="88"/>
      <c r="G43" s="88"/>
      <c r="H43" s="88"/>
      <c r="I43" s="88"/>
      <c r="J43" s="88"/>
      <c r="K43" s="88"/>
      <c r="L43" s="88"/>
      <c r="M43" s="88"/>
      <c r="N43" s="158"/>
    </row>
    <row r="44" spans="1:15" ht="20.25">
      <c r="A44" s="39"/>
      <c r="B44" s="39"/>
      <c r="C44" s="72"/>
      <c r="D44" s="39"/>
      <c r="E44" s="39"/>
      <c r="F44" s="39"/>
      <c r="G44" s="39"/>
      <c r="H44" s="39"/>
      <c r="I44" s="39"/>
      <c r="J44" s="39"/>
      <c r="K44" s="174" t="s">
        <v>236</v>
      </c>
      <c r="L44" s="173" t="s">
        <v>237</v>
      </c>
      <c r="M44" s="173" t="s">
        <v>238</v>
      </c>
      <c r="N44" s="158"/>
    </row>
    <row r="45" spans="1:15" ht="16.5">
      <c r="A45" s="39"/>
      <c r="B45" s="39"/>
      <c r="C45" s="252" t="s">
        <v>239</v>
      </c>
      <c r="D45" s="253"/>
      <c r="E45" s="39"/>
      <c r="F45" s="247"/>
      <c r="G45" s="247"/>
      <c r="H45" s="247"/>
      <c r="I45" s="94">
        <f>I9</f>
        <v>0</v>
      </c>
      <c r="J45" s="167"/>
      <c r="K45" s="168">
        <v>0.03</v>
      </c>
      <c r="L45" s="247">
        <f>SUM(F45:G45)*K45</f>
        <v>0</v>
      </c>
      <c r="M45" s="94">
        <f>I45*K45</f>
        <v>0</v>
      </c>
      <c r="N45" s="158"/>
    </row>
    <row r="46" spans="1:15" ht="16.5">
      <c r="A46" s="39"/>
      <c r="B46" s="39"/>
      <c r="C46" s="252" t="s">
        <v>240</v>
      </c>
      <c r="D46" s="253"/>
      <c r="E46" s="39"/>
      <c r="F46" s="247"/>
      <c r="G46" s="247"/>
      <c r="H46" s="247"/>
      <c r="I46" s="94" t="e">
        <f>#REF!</f>
        <v>#REF!</v>
      </c>
      <c r="J46" s="167"/>
      <c r="K46" s="168">
        <v>0.5</v>
      </c>
      <c r="L46" s="247">
        <f>SUM(F46:G46)*K46</f>
        <v>0</v>
      </c>
      <c r="M46" s="94" t="e">
        <f>I46*K46</f>
        <v>#REF!</v>
      </c>
      <c r="N46" s="158"/>
    </row>
    <row r="47" spans="1:15" ht="16.5">
      <c r="A47" s="39"/>
      <c r="B47" s="39"/>
      <c r="C47" s="252" t="s">
        <v>224</v>
      </c>
      <c r="D47" s="253"/>
      <c r="E47" s="39"/>
      <c r="F47" s="247"/>
      <c r="G47" s="247"/>
      <c r="H47" s="247"/>
      <c r="I47" s="94" t="e">
        <f>I10+I20+I27+I34</f>
        <v>#VALUE!</v>
      </c>
      <c r="J47" s="167"/>
      <c r="K47" s="168">
        <v>0.5</v>
      </c>
      <c r="L47" s="247">
        <f>SUM(F47:G47)*K47</f>
        <v>0</v>
      </c>
      <c r="M47" s="94" t="e">
        <f>SUM(F47:I47)*K47</f>
        <v>#VALUE!</v>
      </c>
      <c r="N47" s="158"/>
    </row>
    <row r="48" spans="1:15" ht="16.5">
      <c r="A48" s="39"/>
      <c r="B48" s="39"/>
      <c r="C48" s="250"/>
      <c r="D48" s="254"/>
      <c r="E48" s="39"/>
      <c r="F48" s="247" t="e">
        <f>#REF!+F23+F30+F37</f>
        <v>#REF!</v>
      </c>
      <c r="G48" s="247" t="e">
        <f>#REF!+G23+G30+G37</f>
        <v>#REF!</v>
      </c>
      <c r="H48" s="247" t="e">
        <f>#REF!+H23+H30+H37</f>
        <v>#REF!</v>
      </c>
      <c r="I48" s="247" t="e">
        <f>#REF!+I23+I30+I37</f>
        <v>#REF!</v>
      </c>
      <c r="J48" s="167"/>
      <c r="K48" s="248">
        <v>0.6</v>
      </c>
      <c r="L48" s="247" t="e">
        <f>SUM(F48:G48)*K48</f>
        <v>#REF!</v>
      </c>
      <c r="M48" s="247" t="e">
        <f>SUM(F48:I48)*K48</f>
        <v>#REF!</v>
      </c>
      <c r="N48" s="158"/>
    </row>
    <row r="49" spans="1:15" ht="16.5">
      <c r="A49" s="39"/>
      <c r="B49" s="39"/>
      <c r="C49" s="250"/>
      <c r="D49" s="254"/>
      <c r="E49" s="39"/>
      <c r="F49" s="247" t="e">
        <f>#REF!+F24+F31+F38</f>
        <v>#REF!</v>
      </c>
      <c r="G49" s="247" t="e">
        <f>#REF!+G24+G31+G38</f>
        <v>#REF!</v>
      </c>
      <c r="H49" s="247" t="e">
        <f>#REF!+H24+H31+H38</f>
        <v>#REF!</v>
      </c>
      <c r="I49" s="247" t="e">
        <f>#REF!+I24+I31+I38</f>
        <v>#REF!</v>
      </c>
      <c r="J49" s="167"/>
      <c r="K49" s="248">
        <v>0.8</v>
      </c>
      <c r="L49" s="247" t="e">
        <f>SUM(F49:G49)*K49</f>
        <v>#REF!</v>
      </c>
      <c r="M49" s="247" t="e">
        <f>SUM(F49:I49)*K49</f>
        <v>#REF!</v>
      </c>
      <c r="N49" s="158"/>
    </row>
    <row r="50" spans="1:15" ht="14.25">
      <c r="A50" s="39"/>
      <c r="B50" s="39"/>
      <c r="C50" s="72"/>
      <c r="D50" s="39"/>
      <c r="E50" s="39"/>
      <c r="F50" s="210"/>
      <c r="G50" s="210"/>
      <c r="H50" s="210"/>
      <c r="I50" s="210"/>
      <c r="J50" s="88"/>
      <c r="K50" s="88"/>
      <c r="L50" s="210"/>
      <c r="M50" s="210"/>
      <c r="N50" s="158"/>
    </row>
    <row r="51" spans="1:15" ht="14.25">
      <c r="A51" s="39"/>
      <c r="B51" s="39"/>
      <c r="C51" s="255"/>
      <c r="D51" s="254"/>
      <c r="E51" s="39"/>
      <c r="F51" s="247" t="e">
        <f>SUM(F45:F49)</f>
        <v>#REF!</v>
      </c>
      <c r="G51" s="247" t="e">
        <f>SUM(G45:G49)</f>
        <v>#REF!</v>
      </c>
      <c r="H51" s="247" t="e">
        <f>SUM(H45:H49)</f>
        <v>#REF!</v>
      </c>
      <c r="I51" s="94" t="e">
        <f>SUM(I45:I49)</f>
        <v>#REF!</v>
      </c>
      <c r="J51" s="88"/>
      <c r="K51" s="39"/>
      <c r="L51" s="247" t="e">
        <f>SUM(L45:L49)</f>
        <v>#REF!</v>
      </c>
      <c r="M51" s="94" t="e">
        <f>SUM(M45:M49)</f>
        <v>#REF!</v>
      </c>
      <c r="N51" s="158"/>
    </row>
    <row r="52" spans="1:15" ht="14.25">
      <c r="A52" s="39"/>
      <c r="B52" s="39"/>
      <c r="C52" s="74"/>
      <c r="D52" s="159"/>
      <c r="E52" s="159"/>
      <c r="F52" s="160"/>
      <c r="G52" s="160"/>
      <c r="H52" s="160"/>
      <c r="I52" s="160"/>
      <c r="J52" s="160"/>
      <c r="K52" s="160"/>
      <c r="L52" s="160"/>
      <c r="M52" s="160"/>
      <c r="N52" s="161"/>
    </row>
    <row r="53" spans="1:15" ht="14.25">
      <c r="A53" s="39"/>
      <c r="B53" s="39"/>
      <c r="C53" s="39"/>
      <c r="D53" s="39"/>
      <c r="E53" s="39"/>
      <c r="F53" s="88"/>
      <c r="G53" s="88"/>
      <c r="H53" s="88"/>
      <c r="I53" s="88"/>
      <c r="J53" s="88"/>
      <c r="K53" s="88"/>
      <c r="L53" s="88"/>
      <c r="M53" s="88"/>
      <c r="N53" s="88"/>
    </row>
    <row r="54" spans="1:15" ht="20.25">
      <c r="A54" s="39"/>
      <c r="B54" s="39"/>
      <c r="C54" s="418" t="s">
        <v>247</v>
      </c>
      <c r="D54" s="419"/>
      <c r="E54" s="419"/>
      <c r="F54" s="419"/>
      <c r="G54" s="419"/>
      <c r="H54" s="419"/>
      <c r="I54" s="419"/>
      <c r="J54" s="419"/>
      <c r="K54" s="419"/>
      <c r="L54" s="419"/>
      <c r="M54" s="419"/>
      <c r="N54" s="419"/>
      <c r="O54" s="4"/>
    </row>
    <row r="55" spans="1:15" ht="14.25">
      <c r="A55" s="39"/>
      <c r="B55" s="39"/>
      <c r="C55" s="72"/>
      <c r="D55" s="39"/>
      <c r="E55" s="39"/>
      <c r="F55" s="88"/>
      <c r="G55" s="88"/>
      <c r="H55" s="88"/>
      <c r="I55" s="88"/>
      <c r="J55" s="88"/>
      <c r="K55" s="88"/>
      <c r="L55" s="88"/>
      <c r="M55" s="88"/>
      <c r="N55" s="88"/>
      <c r="O55" s="4"/>
    </row>
    <row r="56" spans="1:15" ht="14.25">
      <c r="A56" s="39"/>
      <c r="B56" s="39"/>
      <c r="C56" s="72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4"/>
    </row>
    <row r="57" spans="1:15" ht="16.5">
      <c r="A57" s="39"/>
      <c r="B57" s="39"/>
      <c r="C57" s="250" t="s">
        <v>239</v>
      </c>
      <c r="D57" s="254"/>
      <c r="E57" s="39"/>
      <c r="F57" s="247" t="e">
        <f t="shared" ref="F57:M57" si="5">F9+F20+F27+F34</f>
        <v>#VALUE!</v>
      </c>
      <c r="G57" s="247">
        <f t="shared" si="5"/>
        <v>0</v>
      </c>
      <c r="H57" s="247">
        <f t="shared" si="5"/>
        <v>0</v>
      </c>
      <c r="I57" s="247" t="e">
        <f t="shared" si="5"/>
        <v>#VALUE!</v>
      </c>
      <c r="J57" s="247">
        <f t="shared" si="5"/>
        <v>0</v>
      </c>
      <c r="K57" s="247">
        <f t="shared" si="5"/>
        <v>0</v>
      </c>
      <c r="L57" s="247">
        <f t="shared" si="5"/>
        <v>0</v>
      </c>
      <c r="M57" s="247">
        <f t="shared" si="5"/>
        <v>0</v>
      </c>
      <c r="N57" s="167"/>
      <c r="O57" s="4"/>
    </row>
    <row r="58" spans="1:15" ht="16.5">
      <c r="A58" s="39"/>
      <c r="B58" s="39"/>
      <c r="C58" s="250" t="s">
        <v>240</v>
      </c>
      <c r="D58" s="254"/>
      <c r="E58" s="39"/>
      <c r="F58" s="247" t="e">
        <f>#REF!+F21+F28+F35</f>
        <v>#REF!</v>
      </c>
      <c r="G58" s="247" t="e">
        <f>#REF!+G21+G28+G35</f>
        <v>#REF!</v>
      </c>
      <c r="H58" s="247" t="e">
        <f>#REF!+H21+H28+H35</f>
        <v>#REF!</v>
      </c>
      <c r="I58" s="247" t="e">
        <f>#REF!+I21+I28+I35</f>
        <v>#REF!</v>
      </c>
      <c r="J58" s="247" t="e">
        <f>#REF!+J21+J28+J35</f>
        <v>#REF!</v>
      </c>
      <c r="K58" s="247" t="e">
        <f>#REF!+K21+K28+K35</f>
        <v>#REF!</v>
      </c>
      <c r="L58" s="247" t="e">
        <f>#REF!+L21+L28+L35</f>
        <v>#REF!</v>
      </c>
      <c r="M58" s="247" t="e">
        <f>#REF!+M21+M28+M35</f>
        <v>#REF!</v>
      </c>
      <c r="N58" s="167"/>
      <c r="O58" s="4"/>
    </row>
    <row r="59" spans="1:15" ht="16.5">
      <c r="A59" s="39"/>
      <c r="B59" s="39"/>
      <c r="C59" s="250" t="s">
        <v>224</v>
      </c>
      <c r="D59" s="254"/>
      <c r="E59" s="251"/>
      <c r="F59" s="247"/>
      <c r="G59" s="247"/>
      <c r="H59" s="247"/>
      <c r="I59" s="247"/>
      <c r="J59" s="247"/>
      <c r="K59" s="247"/>
      <c r="L59" s="247"/>
      <c r="M59" s="247"/>
      <c r="N59" s="256"/>
      <c r="O59" s="4"/>
    </row>
    <row r="60" spans="1:15" ht="16.5">
      <c r="A60" s="39"/>
      <c r="B60" s="39"/>
      <c r="C60" s="250" t="s">
        <v>244</v>
      </c>
      <c r="D60" s="254"/>
      <c r="E60" s="251"/>
      <c r="F60" s="247"/>
      <c r="G60" s="247"/>
      <c r="H60" s="247"/>
      <c r="I60" s="247"/>
      <c r="J60" s="247"/>
      <c r="K60" s="247"/>
      <c r="L60" s="247"/>
      <c r="M60" s="247"/>
      <c r="N60" s="256"/>
      <c r="O60" s="4"/>
    </row>
    <row r="61" spans="1:15" ht="16.5">
      <c r="A61" s="39"/>
      <c r="B61" s="39"/>
      <c r="C61" s="250" t="s">
        <v>245</v>
      </c>
      <c r="D61" s="254"/>
      <c r="E61" s="251"/>
      <c r="F61" s="247"/>
      <c r="G61" s="247"/>
      <c r="H61" s="247"/>
      <c r="I61" s="247"/>
      <c r="J61" s="247"/>
      <c r="K61" s="247"/>
      <c r="L61" s="247"/>
      <c r="M61" s="247"/>
      <c r="N61" s="256"/>
      <c r="O61" s="4"/>
    </row>
    <row r="62" spans="1:15" ht="14.25">
      <c r="A62" s="39"/>
      <c r="B62" s="39"/>
      <c r="C62" s="72"/>
      <c r="D62" s="251"/>
      <c r="E62" s="39"/>
      <c r="F62" s="210"/>
      <c r="G62" s="210"/>
      <c r="H62" s="210"/>
      <c r="I62" s="210"/>
      <c r="J62" s="210"/>
      <c r="K62" s="210"/>
      <c r="L62" s="210"/>
      <c r="M62" s="210"/>
      <c r="N62" s="88"/>
      <c r="O62" s="4"/>
    </row>
    <row r="63" spans="1:15" ht="14.25">
      <c r="A63" s="39"/>
      <c r="B63" s="39"/>
      <c r="C63" s="72"/>
      <c r="D63" s="39"/>
      <c r="E63" s="39"/>
      <c r="F63" s="247" t="e">
        <f t="shared" ref="F63:M63" si="6">SUM(F57:F61)</f>
        <v>#VALUE!</v>
      </c>
      <c r="G63" s="247" t="e">
        <f t="shared" si="6"/>
        <v>#REF!</v>
      </c>
      <c r="H63" s="247" t="e">
        <f t="shared" si="6"/>
        <v>#REF!</v>
      </c>
      <c r="I63" s="247" t="e">
        <f t="shared" si="6"/>
        <v>#VALUE!</v>
      </c>
      <c r="J63" s="247" t="e">
        <f t="shared" si="6"/>
        <v>#REF!</v>
      </c>
      <c r="K63" s="247" t="e">
        <f t="shared" si="6"/>
        <v>#REF!</v>
      </c>
      <c r="L63" s="247" t="e">
        <f t="shared" si="6"/>
        <v>#REF!</v>
      </c>
      <c r="M63" s="247" t="e">
        <f t="shared" si="6"/>
        <v>#REF!</v>
      </c>
      <c r="N63" s="88"/>
      <c r="O63" s="4"/>
    </row>
    <row r="64" spans="1:15" ht="14.25">
      <c r="A64" s="39"/>
      <c r="B64" s="39"/>
      <c r="C64" s="74"/>
      <c r="D64" s="159"/>
      <c r="E64" s="159"/>
      <c r="F64" s="160"/>
      <c r="G64" s="160"/>
      <c r="H64" s="160"/>
      <c r="I64" s="160"/>
      <c r="J64" s="160"/>
      <c r="K64" s="160"/>
      <c r="L64" s="160"/>
      <c r="M64" s="160"/>
      <c r="N64" s="160"/>
      <c r="O64" s="4"/>
    </row>
  </sheetData>
  <mergeCells count="7">
    <mergeCell ref="A1:D1"/>
    <mergeCell ref="F1:N1"/>
    <mergeCell ref="C42:N42"/>
    <mergeCell ref="C54:N54"/>
    <mergeCell ref="A2:C2"/>
    <mergeCell ref="D2:D3"/>
    <mergeCell ref="F2:F3"/>
  </mergeCells>
  <hyperlinks>
    <hyperlink ref="B3" location="Definitions!C195" display="Click here for item definitions" xr:uid="{00000000-0004-0000-0900-000000000000}"/>
  </hyperlinks>
  <pageMargins left="0.35433070866141736" right="0.35433070866141736" top="0.98425196850393704" bottom="0.98425196850393704" header="0.51181102362204722" footer="0.51181102362204722"/>
  <pageSetup paperSize="8" scale="85" orientation="landscape" r:id="rId1"/>
  <headerFooter alignWithMargins="0">
    <oddHeader>&amp;C&amp;"Calibri"&amp;10&amp;K000000 IN CONFIDENCE&amp;1#_x000D_</oddHeader>
    <oddFooter>&amp;L&amp;F&amp;C_x000D_&amp;1#&amp;"Calibri"&amp;10&amp;K000000 IN CONFIDENCE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RBNZ Base Document" ma:contentTypeID="0x010100FE3B0EADF4F0FD4B8BA4BFFA70ABFC220044654D926088D14D80360609A41D4A62" ma:contentTypeVersion="18" ma:contentTypeDescription="Create a new document." ma:contentTypeScope="" ma:versionID="6905ab9a0e9a2cd9568069ad26459508">
  <xsd:schema xmlns:xsd="http://www.w3.org/2001/XMLSchema" xmlns:xs="http://www.w3.org/2001/XMLSchema" xmlns:p="http://schemas.microsoft.com/office/2006/metadata/properties" xmlns:ns2="bf8c6de0-13ee-4e4a-9d64-2f3fbf66de3d" xmlns:ns3="11fb6a34-6e60-43a8-9570-c7d9a80802da" xmlns:ns4="3e20cdc3-34b8-4237-be7d-b065496a0572" targetNamespace="http://schemas.microsoft.com/office/2006/metadata/properties" ma:root="true" ma:fieldsID="306eb41bcb08f76f5b3d9682b14852f2" ns2:_="" ns3:_="" ns4:_="">
    <xsd:import namespace="bf8c6de0-13ee-4e4a-9d64-2f3fbf66de3d"/>
    <xsd:import namespace="11fb6a34-6e60-43a8-9570-c7d9a80802da"/>
    <xsd:import namespace="3e20cdc3-34b8-4237-be7d-b065496a0572"/>
    <xsd:element name="properties">
      <xsd:complexType>
        <xsd:sequence>
          <xsd:element name="documentManagement">
            <xsd:complexType>
              <xsd:all>
                <xsd:element ref="ns2:o1fc51420beb4d48b7fbb659a5cd6f7a" minOccurs="0"/>
                <xsd:element ref="ns2:TaxCatchAll" minOccurs="0"/>
                <xsd:element ref="ns2:TaxCatchAllLabel" minOccurs="0"/>
                <xsd:element ref="ns2:jad2f16dc13d4c95b311e70584e15a42" minOccurs="0"/>
                <xsd:element ref="ns2:f15f6b2ab1c34acd861f4cc0575bb950" minOccurs="0"/>
                <xsd:element ref="ns2:RBNZ_Lex_Matter_ID" minOccurs="0"/>
                <xsd:element ref="ns3:i0f84bba906045b4af568ee102a52dcb" minOccurs="0"/>
                <xsd:element ref="ns2:k4f0c62bb9944748b86d7a1b201aecc9" minOccurs="0"/>
                <xsd:element ref="ns3:_dlc_DocId" minOccurs="0"/>
                <xsd:element ref="ns3:_dlc_DocIdUrl" minOccurs="0"/>
                <xsd:element ref="ns3:_dlc_DocIdPersistId" minOccurs="0"/>
                <xsd:element ref="ns4:MediaServiceMetadata" minOccurs="0"/>
                <xsd:element ref="ns4:MediaServiceFastMetadata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8c6de0-13ee-4e4a-9d64-2f3fbf66de3d" elementFormDefault="qualified">
    <xsd:import namespace="http://schemas.microsoft.com/office/2006/documentManagement/types"/>
    <xsd:import namespace="http://schemas.microsoft.com/office/infopath/2007/PartnerControls"/>
    <xsd:element name="o1fc51420beb4d48b7fbb659a5cd6f7a" ma:index="8" nillable="true" ma:taxonomy="true" ma:internalName="o1fc51420beb4d48b7fbb659a5cd6f7a" ma:taxonomyFieldName="RBNZ_BusinessClassification" ma:displayName="Business Classification" ma:fieldId="{81fc5142-0beb-4d48-b7fb-b659a5cd6f7a}" ma:sspId="0a96ef04-aa34-4189-a720-17bd0c6c30fd" ma:termSetId="f31fc189-1cdf-4a11-acb9-fc8ee77e902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9" nillable="true" ma:displayName="Taxonomy Catch All Column" ma:hidden="true" ma:list="{e5cea0be-d07d-4c2d-b0ff-9da1997d4fa7}" ma:internalName="TaxCatchAll" ma:showField="CatchAllData" ma:web="11fb6a34-6e60-43a8-9570-c7d9a80802d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0" nillable="true" ma:displayName="Taxonomy Catch All Column1" ma:hidden="true" ma:list="{e5cea0be-d07d-4c2d-b0ff-9da1997d4fa7}" ma:internalName="TaxCatchAllLabel" ma:readOnly="true" ma:showField="CatchAllDataLabel" ma:web="11fb6a34-6e60-43a8-9570-c7d9a80802d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jad2f16dc13d4c95b311e70584e15a42" ma:index="12" nillable="true" ma:taxonomy="true" ma:internalName="jad2f16dc13d4c95b311e70584e15a42" ma:taxonomyFieldName="RBNZ_SecurityClassification" ma:displayName="Security Classification" ma:default="" ma:fieldId="{3ad2f16d-c13d-4c95-b311-e70584e15a42}" ma:taxonomyMulti="true" ma:sspId="0a96ef04-aa34-4189-a720-17bd0c6c30fd" ma:termSetId="cf0ebbe6-fbb8-42c1-8a45-3078ccc9e36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f15f6b2ab1c34acd861f4cc0575bb950" ma:index="14" nillable="true" ma:taxonomy="true" ma:internalName="f15f6b2ab1c34acd861f4cc0575bb950" ma:taxonomyFieldName="RBNZ_x0020_Status" ma:displayName="RBNZ Status" ma:default="" ma:fieldId="{f15f6b2a-b1c3-4acd-861f-4cc0575bb950}" ma:sspId="0a96ef04-aa34-4189-a720-17bd0c6c30fd" ma:termSetId="565fde47-9711-44c4-99b2-2c083cfd1f8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RBNZ_Lex_Matter_ID" ma:index="16" nillable="true" ma:displayName="Lex Matter ID" ma:internalName="RBNZ_Lex_Matter_ID">
      <xsd:simpleType>
        <xsd:restriction base="dms:Text">
          <xsd:maxLength value="255"/>
        </xsd:restriction>
      </xsd:simpleType>
    </xsd:element>
    <xsd:element name="k4f0c62bb9944748b86d7a1b201aecc9" ma:index="19" nillable="true" ma:taxonomy="true" ma:internalName="k4f0c62bb9944748b86d7a1b201aecc9" ma:taxonomyFieldName="RBNZ_Relevant_Legislation" ma:displayName="Relevant Legislation" ma:fieldId="{44f0c62b-b994-4748-b86d-7a1b201aecc9}" ma:sspId="0a96ef04-aa34-4189-a720-17bd0c6c30fd" ma:termSetId="b30b74e3-90ea-4e4a-bf13-320e55d7454d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fb6a34-6e60-43a8-9570-c7d9a80802da" elementFormDefault="qualified">
    <xsd:import namespace="http://schemas.microsoft.com/office/2006/documentManagement/types"/>
    <xsd:import namespace="http://schemas.microsoft.com/office/infopath/2007/PartnerControls"/>
    <xsd:element name="i0f84bba906045b4af568ee102a52dcb" ma:index="17" nillable="true" ma:taxonomy="true" ma:internalName="i0f84bba906045b4af568ee102a52dcb" ma:taxonomyFieldName="RevIMBCS" ma:displayName="Disposal Authority" ma:indexed="true" ma:default="" ma:fieldId="{20f84bba-9060-45b4-af56-8ee102a52dcb}" ma:sspId="0a96ef04-aa34-4189-a720-17bd0c6c30fd" ma:termSetId="c5bf79c6-5219-4647-933c-07d9549060a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_dlc_DocId" ma:index="21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20cdc3-34b8-4237-be7d-b065496a05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SharedContentType xmlns="Microsoft.SharePoint.Taxonomy.ContentTypeSync" SourceId="0a96ef04-aa34-4189-a720-17bd0c6c30fd" ContentTypeId="0x010100FE3B0EADF4F0FD4B8BA4BFFA70ABFC22" PreviousValue="false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f8c6de0-13ee-4e4a-9d64-2f3fbf66de3d" xsi:nil="true"/>
    <_dlc_DocId xmlns="11fb6a34-6e60-43a8-9570-c7d9a80802da">XYM3HSXCN6TQ-346187183-181</_dlc_DocId>
    <_dlc_DocIdUrl xmlns="11fb6a34-6e60-43a8-9570-c7d9a80802da">
      <Url>https://rbnzgovt.sharepoint.com/sites/Policy-DepositTakers/_layouts/15/DocIdRedir.aspx?ID=XYM3HSXCN6TQ-346187183-181</Url>
      <Description>XYM3HSXCN6TQ-346187183-181</Description>
    </_dlc_DocIdUrl>
    <RBNZ_Lex_Matter_ID xmlns="bf8c6de0-13ee-4e4a-9d64-2f3fbf66de3d" xsi:nil="true"/>
    <i0f84bba906045b4af568ee102a52dcb xmlns="11fb6a34-6e60-43a8-9570-c7d9a80802da">
      <Terms xmlns="http://schemas.microsoft.com/office/infopath/2007/PartnerControls"/>
    </i0f84bba906045b4af568ee102a52dcb>
    <o1fc51420beb4d48b7fbb659a5cd6f7a xmlns="bf8c6de0-13ee-4e4a-9d64-2f3fbf66de3d">
      <Terms xmlns="http://schemas.microsoft.com/office/infopath/2007/PartnerControls"/>
    </o1fc51420beb4d48b7fbb659a5cd6f7a>
    <jad2f16dc13d4c95b311e70584e15a42 xmlns="bf8c6de0-13ee-4e4a-9d64-2f3fbf66de3d">
      <Terms xmlns="http://schemas.microsoft.com/office/infopath/2007/PartnerControls"/>
    </jad2f16dc13d4c95b311e70584e15a42>
    <f15f6b2ab1c34acd861f4cc0575bb950 xmlns="bf8c6de0-13ee-4e4a-9d64-2f3fbf66de3d">
      <Terms xmlns="http://schemas.microsoft.com/office/infopath/2007/PartnerControls"/>
    </f15f6b2ab1c34acd861f4cc0575bb950>
    <k4f0c62bb9944748b86d7a1b201aecc9 xmlns="bf8c6de0-13ee-4e4a-9d64-2f3fbf66de3d">
      <Terms xmlns="http://schemas.microsoft.com/office/infopath/2007/PartnerControls"/>
    </k4f0c62bb9944748b86d7a1b201aecc9>
  </documentManagement>
</p:properties>
</file>

<file path=customXml/itemProps1.xml><?xml version="1.0" encoding="utf-8"?>
<ds:datastoreItem xmlns:ds="http://schemas.openxmlformats.org/officeDocument/2006/customXml" ds:itemID="{DD6DD33C-F38A-4D74-BA2A-7F51D98876E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C36D8C5-AC4D-4DDC-8C19-50709B6E2A5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f8c6de0-13ee-4e4a-9d64-2f3fbf66de3d"/>
    <ds:schemaRef ds:uri="11fb6a34-6e60-43a8-9570-c7d9a80802da"/>
    <ds:schemaRef ds:uri="3e20cdc3-34b8-4237-be7d-b065496a057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D8D0A1F-46C2-4C30-B69E-79206CD98AC6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6E7354DB-F6D9-4253-B592-1F3194442E06}">
  <ds:schemaRefs>
    <ds:schemaRef ds:uri="Microsoft.SharePoint.Taxonomy.ContentTypeSync"/>
  </ds:schemaRefs>
</ds:datastoreItem>
</file>

<file path=customXml/itemProps5.xml><?xml version="1.0" encoding="utf-8"?>
<ds:datastoreItem xmlns:ds="http://schemas.openxmlformats.org/officeDocument/2006/customXml" ds:itemID="{EAE430EE-FD34-481F-8EF5-2D97BCF28227}">
  <ds:schemaRefs>
    <ds:schemaRef ds:uri="http://www.w3.org/XML/1998/namespace"/>
    <ds:schemaRef ds:uri="http://purl.org/dc/dcmitype/"/>
    <ds:schemaRef ds:uri="3e20cdc3-34b8-4237-be7d-b065496a0572"/>
    <ds:schemaRef ds:uri="http://schemas.microsoft.com/office/2006/documentManagement/types"/>
    <ds:schemaRef ds:uri="http://purl.org/dc/terms/"/>
    <ds:schemaRef ds:uri="bf8c6de0-13ee-4e4a-9d64-2f3fbf66de3d"/>
    <ds:schemaRef ds:uri="http://schemas.microsoft.com/office/infopath/2007/PartnerControls"/>
    <ds:schemaRef ds:uri="http://schemas.openxmlformats.org/package/2006/metadata/core-properties"/>
    <ds:schemaRef ds:uri="11fb6a34-6e60-43a8-9570-c7d9a80802da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12</vt:i4>
      </vt:variant>
    </vt:vector>
  </HeadingPairs>
  <TitlesOfParts>
    <vt:vector size="28" baseType="lpstr">
      <vt:lpstr>Contacts</vt:lpstr>
      <vt:lpstr>Validations</vt:lpstr>
      <vt:lpstr>Summary</vt:lpstr>
      <vt:lpstr>Liquid Assets</vt:lpstr>
      <vt:lpstr>CLF-Eligible Assets</vt:lpstr>
      <vt:lpstr>Cashflows</vt:lpstr>
      <vt:lpstr>Encumbered Assets (Trial run)</vt:lpstr>
      <vt:lpstr>Funding - Face Value</vt:lpstr>
      <vt:lpstr>Funding Non-market</vt:lpstr>
      <vt:lpstr>Funding - SSR basis</vt:lpstr>
      <vt:lpstr>New Issues - Face Value</vt:lpstr>
      <vt:lpstr>New Issues - AverageCost</vt:lpstr>
      <vt:lpstr>Signoff</vt:lpstr>
      <vt:lpstr>ALF Admin</vt:lpstr>
      <vt:lpstr>List</vt:lpstr>
      <vt:lpstr>Change Control</vt:lpstr>
      <vt:lpstr>Please_select_from_the_list_below</vt:lpstr>
      <vt:lpstr>Cashflows!Print_Area</vt:lpstr>
      <vt:lpstr>'CLF-Eligible Assets'!Print_Area</vt:lpstr>
      <vt:lpstr>Contacts!Print_Area</vt:lpstr>
      <vt:lpstr>'Encumbered Assets (Trial run)'!Print_Area</vt:lpstr>
      <vt:lpstr>'Funding - Face Value'!Print_Area</vt:lpstr>
      <vt:lpstr>'Funding Non-market'!Print_Area</vt:lpstr>
      <vt:lpstr>'Liquid Assets'!Print_Area</vt:lpstr>
      <vt:lpstr>'New Issues - AverageCost'!Print_Area</vt:lpstr>
      <vt:lpstr>Signoff!Print_Area</vt:lpstr>
      <vt:lpstr>Summary!Print_Area</vt:lpstr>
      <vt:lpstr>Selectfromthelist</vt:lpstr>
    </vt:vector>
  </TitlesOfParts>
  <Manager/>
  <Company>Reserve Bank of New Zealand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Ian Nield</dc:creator>
  <cp:keywords/>
  <dc:description/>
  <cp:lastModifiedBy>Daniel Snethlage</cp:lastModifiedBy>
  <cp:revision/>
  <dcterms:created xsi:type="dcterms:W3CDTF">2008-10-01T02:12:22Z</dcterms:created>
  <dcterms:modified xsi:type="dcterms:W3CDTF">2026-02-22T22:21:47Z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Number">
    <vt:lpwstr>21840368</vt:lpwstr>
  </property>
  <property fmtid="{D5CDD505-2E9C-101B-9397-08002B2CF9AE}" pid="3" name="DocVersion">
    <vt:lpwstr>1.1</vt:lpwstr>
  </property>
  <property fmtid="{D5CDD505-2E9C-101B-9397-08002B2CF9AE}" pid="4" name="DocName">
    <vt:lpwstr>Liquidity-template-v1.5</vt:lpwstr>
  </property>
  <property fmtid="{D5CDD505-2E9C-101B-9397-08002B2CF9AE}" pid="5" name="DocTitle">
    <vt:lpwstr/>
  </property>
  <property fmtid="{D5CDD505-2E9C-101B-9397-08002B2CF9AE}" pid="6" name="DocSubject">
    <vt:lpwstr/>
  </property>
  <property fmtid="{D5CDD505-2E9C-101B-9397-08002B2CF9AE}" pid="7" name="DocAuthors">
    <vt:lpwstr/>
  </property>
  <property fmtid="{D5CDD505-2E9C-101B-9397-08002B2CF9AE}" pid="8" name="DocKeywords">
    <vt:lpwstr/>
  </property>
  <property fmtid="{D5CDD505-2E9C-101B-9397-08002B2CF9AE}" pid="9" name="DocOwner">
    <vt:lpwstr>Isabelle Bush</vt:lpwstr>
  </property>
  <property fmtid="{D5CDD505-2E9C-101B-9397-08002B2CF9AE}" pid="10" name="DocObjectType">
    <vt:lpwstr>rbnz_administration</vt:lpwstr>
  </property>
  <property fmtid="{D5CDD505-2E9C-101B-9397-08002B2CF9AE}" pid="11" name="DocCreated">
    <vt:lpwstr>8/11/2024 1:17:59 pm</vt:lpwstr>
  </property>
  <property fmtid="{D5CDD505-2E9C-101B-9397-08002B2CF9AE}" pid="12" name="DocModified">
    <vt:lpwstr>8/11/2024 1:18:00 pm</vt:lpwstr>
  </property>
  <property fmtid="{D5CDD505-2E9C-101B-9397-08002B2CF9AE}" pid="13" name="DocModifier">
    <vt:lpwstr>Isabelle Bush</vt:lpwstr>
  </property>
  <property fmtid="{D5CDD505-2E9C-101B-9397-08002B2CF9AE}" pid="14" name="DocChronicleId">
    <vt:lpwstr>090000c380b4ab70</vt:lpwstr>
  </property>
  <property fmtid="{D5CDD505-2E9C-101B-9397-08002B2CF9AE}" pid="15" name="DocFooter">
    <vt:lpwstr>Liquidity-template-v1.5
Ref #21840368 1.1</vt:lpwstr>
  </property>
  <property fmtid="{D5CDD505-2E9C-101B-9397-08002B2CF9AE}" pid="16" name="MSIP_Label_61204ef0-88f2-468b-8ccc-80ef20191258_Enabled">
    <vt:lpwstr>true</vt:lpwstr>
  </property>
  <property fmtid="{D5CDD505-2E9C-101B-9397-08002B2CF9AE}" pid="17" name="MSIP_Label_61204ef0-88f2-468b-8ccc-80ef20191258_SetDate">
    <vt:lpwstr>2025-03-07T04:20:23Z</vt:lpwstr>
  </property>
  <property fmtid="{D5CDD505-2E9C-101B-9397-08002B2CF9AE}" pid="18" name="MSIP_Label_61204ef0-88f2-468b-8ccc-80ef20191258_Method">
    <vt:lpwstr>Privileged</vt:lpwstr>
  </property>
  <property fmtid="{D5CDD505-2E9C-101B-9397-08002B2CF9AE}" pid="19" name="MSIP_Label_61204ef0-88f2-468b-8ccc-80ef20191258_Name">
    <vt:lpwstr>IN CONFIDENCE_00</vt:lpwstr>
  </property>
  <property fmtid="{D5CDD505-2E9C-101B-9397-08002B2CF9AE}" pid="20" name="MSIP_Label_61204ef0-88f2-468b-8ccc-80ef20191258_SiteId">
    <vt:lpwstr>ef09e631-f62d-48d5-8cdb-02f838550358</vt:lpwstr>
  </property>
  <property fmtid="{D5CDD505-2E9C-101B-9397-08002B2CF9AE}" pid="21" name="MSIP_Label_61204ef0-88f2-468b-8ccc-80ef20191258_ActionId">
    <vt:lpwstr>1e5dbf0f-4d16-4f5c-8c72-7205793d3287</vt:lpwstr>
  </property>
  <property fmtid="{D5CDD505-2E9C-101B-9397-08002B2CF9AE}" pid="22" name="MSIP_Label_61204ef0-88f2-468b-8ccc-80ef20191258_ContentBits">
    <vt:lpwstr>3</vt:lpwstr>
  </property>
  <property fmtid="{D5CDD505-2E9C-101B-9397-08002B2CF9AE}" pid="23" name="MSIP_Label_61204ef0-88f2-468b-8ccc-80ef20191258_Tag">
    <vt:lpwstr>10, 0, 1, 1</vt:lpwstr>
  </property>
  <property fmtid="{D5CDD505-2E9C-101B-9397-08002B2CF9AE}" pid="24" name="ContentTypeId">
    <vt:lpwstr>0x010100FE3B0EADF4F0FD4B8BA4BFFA70ABFC220044654D926088D14D80360609A41D4A62</vt:lpwstr>
  </property>
  <property fmtid="{D5CDD505-2E9C-101B-9397-08002B2CF9AE}" pid="25" name="MediaServiceImageTags">
    <vt:lpwstr/>
  </property>
  <property fmtid="{D5CDD505-2E9C-101B-9397-08002B2CF9AE}" pid="26" name="_dlc_DocIdItemGuid">
    <vt:lpwstr>0a000585-c9aa-4838-9e55-8d8fa83e4983</vt:lpwstr>
  </property>
  <property fmtid="{D5CDD505-2E9C-101B-9397-08002B2CF9AE}" pid="27" name="RBNZ_x0020_Status">
    <vt:lpwstr/>
  </property>
  <property fmtid="{D5CDD505-2E9C-101B-9397-08002B2CF9AE}" pid="28" name="f15f6b2ab1c34acd861f4cc0575bb950">
    <vt:lpwstr/>
  </property>
  <property fmtid="{D5CDD505-2E9C-101B-9397-08002B2CF9AE}" pid="29" name="jad2f16dc13d4c95b311e70584e15a42">
    <vt:lpwstr/>
  </property>
  <property fmtid="{D5CDD505-2E9C-101B-9397-08002B2CF9AE}" pid="30" name="RBNZ_SecurityClassification">
    <vt:lpwstr/>
  </property>
  <property fmtid="{D5CDD505-2E9C-101B-9397-08002B2CF9AE}" pid="31" name="o1fc51420beb4d48b7fbb659a5cd6f7a">
    <vt:lpwstr/>
  </property>
  <property fmtid="{D5CDD505-2E9C-101B-9397-08002B2CF9AE}" pid="32" name="RBNZ_BusinessClassification">
    <vt:lpwstr/>
  </property>
  <property fmtid="{D5CDD505-2E9C-101B-9397-08002B2CF9AE}" pid="33" name="RBNZ Status">
    <vt:lpwstr/>
  </property>
  <property fmtid="{D5CDD505-2E9C-101B-9397-08002B2CF9AE}" pid="34" name="RBNZ_DCTM_OBJ_ID">
    <vt:lpwstr/>
  </property>
  <property fmtid="{D5CDD505-2E9C-101B-9397-08002B2CF9AE}" pid="35" name="Order">
    <vt:r8>1133100</vt:r8>
  </property>
  <property fmtid="{D5CDD505-2E9C-101B-9397-08002B2CF9AE}" pid="36" name="xd_ProgID">
    <vt:lpwstr/>
  </property>
  <property fmtid="{D5CDD505-2E9C-101B-9397-08002B2CF9AE}" pid="37" name="ComplianceAssetId">
    <vt:lpwstr/>
  </property>
  <property fmtid="{D5CDD505-2E9C-101B-9397-08002B2CF9AE}" pid="38" name="TemplateUrl">
    <vt:lpwstr/>
  </property>
  <property fmtid="{D5CDD505-2E9C-101B-9397-08002B2CF9AE}" pid="39" name="RBNZ_Sec_Classification">
    <vt:lpwstr/>
  </property>
  <property fmtid="{D5CDD505-2E9C-101B-9397-08002B2CF9AE}" pid="40" name="RBNZ_Original_Doc_Name">
    <vt:lpwstr/>
  </property>
  <property fmtid="{D5CDD505-2E9C-101B-9397-08002B2CF9AE}" pid="41" name="Parent_Folder_ID">
    <vt:lpwstr/>
  </property>
  <property fmtid="{D5CDD505-2E9C-101B-9397-08002B2CF9AE}" pid="42" name="_ExtendedDescription">
    <vt:lpwstr/>
  </property>
  <property fmtid="{D5CDD505-2E9C-101B-9397-08002B2CF9AE}" pid="43" name="TriggerFlowInfo">
    <vt:lpwstr/>
  </property>
  <property fmtid="{D5CDD505-2E9C-101B-9397-08002B2CF9AE}" pid="44" name="xd_Signature">
    <vt:bool>false</vt:bool>
  </property>
  <property fmtid="{D5CDD505-2E9C-101B-9397-08002B2CF9AE}" pid="45" name="RBNZ_DCTM_RBNZ_ID">
    <vt:lpwstr/>
  </property>
  <property fmtid="{D5CDD505-2E9C-101B-9397-08002B2CF9AE}" pid="46" name="RBNZ_Relevant_Legislation">
    <vt:lpwstr/>
  </property>
  <property fmtid="{D5CDD505-2E9C-101B-9397-08002B2CF9AE}" pid="47" name="RevIMBCS">
    <vt:lpwstr/>
  </property>
  <property fmtid="{D5CDD505-2E9C-101B-9397-08002B2CF9AE}" pid="48" name="RBNZ_Status">
    <vt:lpwstr/>
  </property>
  <property fmtid="{D5CDD505-2E9C-101B-9397-08002B2CF9AE}" pid="49" name="mf7ea89b06624aa1a07633d88b4a215a">
    <vt:lpwstr/>
  </property>
  <property fmtid="{D5CDD505-2E9C-101B-9397-08002B2CF9AE}" pid="50" name="Koru_x0020_Business_x0020_Unit">
    <vt:lpwstr/>
  </property>
  <property fmtid="{D5CDD505-2E9C-101B-9397-08002B2CF9AE}" pid="51" name="k377d21d07834f43bb50273450799092">
    <vt:lpwstr/>
  </property>
  <property fmtid="{D5CDD505-2E9C-101B-9397-08002B2CF9AE}" pid="52" name="Koru_x0020_Business_x0020_Context1">
    <vt:lpwstr/>
  </property>
  <property fmtid="{D5CDD505-2E9C-101B-9397-08002B2CF9AE}" pid="53" name="i66dcc90980d454aa5b985450e967d3f">
    <vt:lpwstr/>
  </property>
  <property fmtid="{D5CDD505-2E9C-101B-9397-08002B2CF9AE}" pid="54" name="of7984dfc6f94bc4b82836fdadf92f4e">
    <vt:lpwstr/>
  </property>
  <property fmtid="{D5CDD505-2E9C-101B-9397-08002B2CF9AE}" pid="55" name="Koru_x0020_Business_x0020_Unit1">
    <vt:lpwstr/>
  </property>
  <property fmtid="{D5CDD505-2E9C-101B-9397-08002B2CF9AE}" pid="56" name="Koru_x0020_Document_x0020_Type">
    <vt:lpwstr/>
  </property>
  <property fmtid="{D5CDD505-2E9C-101B-9397-08002B2CF9AE}" pid="57" name="o17af425ffe44c098ce327cac57f2411">
    <vt:lpwstr/>
  </property>
  <property fmtid="{D5CDD505-2E9C-101B-9397-08002B2CF9AE}" pid="58" name="Koru_x0020_Secured_x0020_Categories1">
    <vt:lpwstr/>
  </property>
  <property fmtid="{D5CDD505-2E9C-101B-9397-08002B2CF9AE}" pid="59" name="a8032a61d3a044489236baf57b48a661">
    <vt:lpwstr/>
  </property>
  <property fmtid="{D5CDD505-2E9C-101B-9397-08002B2CF9AE}" pid="60" name="Koru_x0020_Secured_x0020_Categories">
    <vt:lpwstr/>
  </property>
  <property fmtid="{D5CDD505-2E9C-101B-9397-08002B2CF9AE}" pid="61" name="Koru_x0020_Business_x0020_Context">
    <vt:lpwstr/>
  </property>
  <property fmtid="{D5CDD505-2E9C-101B-9397-08002B2CF9AE}" pid="62" name="n19ad734877e4d63a60384753b039e18">
    <vt:lpwstr/>
  </property>
  <property fmtid="{D5CDD505-2E9C-101B-9397-08002B2CF9AE}" pid="63" name="h8f31afd23204028b22f934d6e8e367d">
    <vt:lpwstr/>
  </property>
  <property fmtid="{D5CDD505-2E9C-101B-9397-08002B2CF9AE}" pid="64" name="Koru Secured Categories">
    <vt:lpwstr/>
  </property>
  <property fmtid="{D5CDD505-2E9C-101B-9397-08002B2CF9AE}" pid="65" name="Koru Business Unit">
    <vt:lpwstr/>
  </property>
  <property fmtid="{D5CDD505-2E9C-101B-9397-08002B2CF9AE}" pid="66" name="Koru Business Context1">
    <vt:lpwstr/>
  </property>
  <property fmtid="{D5CDD505-2E9C-101B-9397-08002B2CF9AE}" pid="67" name="Koru Secured Categories1">
    <vt:lpwstr/>
  </property>
  <property fmtid="{D5CDD505-2E9C-101B-9397-08002B2CF9AE}" pid="68" name="Koru Document Type">
    <vt:lpwstr/>
  </property>
  <property fmtid="{D5CDD505-2E9C-101B-9397-08002B2CF9AE}" pid="69" name="Koru Business Context">
    <vt:lpwstr/>
  </property>
  <property fmtid="{D5CDD505-2E9C-101B-9397-08002B2CF9AE}" pid="70" name="Koru Business Unit1">
    <vt:lpwstr/>
  </property>
</Properties>
</file>